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elta.sim.sise/webdav/02657b6de2f9fd2d67e9eef8b8228d26a433169f/47908025214/f87b27f2-c517-4380-b2b2-a682ca481067/"/>
    </mc:Choice>
  </mc:AlternateContent>
  <xr:revisionPtr revIDLastSave="0" documentId="13_ncr:1_{4BE5AD33-7C5A-47A9-851D-CFF78527D0B1}" xr6:coauthVersionLast="47" xr6:coauthVersionMax="47" xr10:uidLastSave="{00000000-0000-0000-0000-000000000000}"/>
  <bookViews>
    <workbookView xWindow="-108" yWindow="-108" windowWidth="30936" windowHeight="16896" xr2:uid="{00000000-000D-0000-FFFF-FFFF00000000}"/>
  </bookViews>
  <sheets>
    <sheet name="AMIF rahastamiskava_mõõdikud" sheetId="1" r:id="rId1"/>
  </sheets>
  <definedNames>
    <definedName name="A">'AMIF rahastamiskava_mõõdikud'!$A$4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S33" i="1"/>
  <c r="R33" i="1"/>
  <c r="K33" i="1"/>
  <c r="I33" i="1"/>
  <c r="V8" i="1"/>
  <c r="F37" i="1" l="1"/>
  <c r="K45" i="1"/>
  <c r="I45" i="1"/>
  <c r="K44" i="1"/>
  <c r="I44" i="1"/>
  <c r="K46" i="1"/>
  <c r="I46" i="1"/>
  <c r="F46" i="1"/>
  <c r="M47" i="1"/>
  <c r="F47" i="1" s="1"/>
  <c r="M51" i="1"/>
  <c r="F51" i="1" s="1"/>
  <c r="F50" i="1" l="1"/>
  <c r="K39" i="1"/>
  <c r="K40" i="1"/>
  <c r="K41" i="1"/>
  <c r="K42" i="1"/>
  <c r="K43" i="1"/>
  <c r="I39" i="1"/>
  <c r="I40" i="1"/>
  <c r="I41" i="1"/>
  <c r="I42" i="1"/>
  <c r="I43" i="1"/>
  <c r="K37" i="1"/>
  <c r="I37" i="1"/>
  <c r="F35" i="1" l="1"/>
  <c r="F34" i="1"/>
  <c r="F26" i="1"/>
  <c r="K34" i="1"/>
  <c r="K35" i="1"/>
  <c r="K27" i="1"/>
  <c r="K28" i="1"/>
  <c r="K29" i="1"/>
  <c r="K31" i="1"/>
  <c r="K32" i="1"/>
  <c r="K26" i="1"/>
  <c r="I35" i="1"/>
  <c r="I34" i="1"/>
  <c r="I32" i="1"/>
  <c r="I29" i="1"/>
  <c r="I31" i="1"/>
  <c r="I27" i="1"/>
  <c r="I28" i="1"/>
  <c r="I26" i="1"/>
  <c r="K23" i="1"/>
  <c r="I23" i="1"/>
  <c r="K20" i="1"/>
  <c r="K21" i="1"/>
  <c r="I21" i="1"/>
  <c r="I20" i="1"/>
  <c r="K18" i="1"/>
  <c r="K17" i="1"/>
  <c r="K13" i="1"/>
  <c r="K12" i="1"/>
  <c r="K10" i="1"/>
  <c r="K6" i="1"/>
  <c r="I18" i="1"/>
  <c r="I17" i="1"/>
  <c r="I13" i="1"/>
  <c r="I12" i="1"/>
  <c r="I10" i="1"/>
  <c r="I6" i="1"/>
  <c r="F36" i="1" l="1"/>
  <c r="M7" i="1"/>
  <c r="M14" i="1"/>
  <c r="I14" i="1" l="1"/>
  <c r="K14" i="1"/>
  <c r="M25" i="1"/>
  <c r="K7" i="1"/>
  <c r="I7" i="1"/>
  <c r="F6" i="1"/>
  <c r="M36" i="1"/>
  <c r="K36" i="1" l="1"/>
  <c r="I36" i="1"/>
  <c r="I25" i="1"/>
  <c r="K25" i="1"/>
  <c r="M50" i="1"/>
  <c r="K47" i="1"/>
  <c r="I47" i="1"/>
  <c r="R6" i="1"/>
  <c r="I50" i="1" l="1"/>
  <c r="I52" i="1" s="1"/>
  <c r="K50" i="1"/>
  <c r="K52" i="1" s="1"/>
  <c r="S7" i="1"/>
  <c r="S6" i="1"/>
  <c r="M52" i="1" l="1"/>
</calcChain>
</file>

<file path=xl/sharedStrings.xml><?xml version="1.0" encoding="utf-8"?>
<sst xmlns="http://schemas.openxmlformats.org/spreadsheetml/2006/main" count="311" uniqueCount="161">
  <si>
    <t>Poliitikaeesmärk</t>
  </si>
  <si>
    <t>EL toetuse määr, %</t>
  </si>
  <si>
    <t>Riikliku kaasfinantseeringu määr, %</t>
  </si>
  <si>
    <t>omafinantseering</t>
  </si>
  <si>
    <t>a) liidu acquis’ ja Euroopa ühise varjupaigasüsteemiga (CEAS) seotud prioriteetide ühetaolise kohaldamise tagamine;</t>
  </si>
  <si>
    <t>002 Varjupaigamenetlus</t>
  </si>
  <si>
    <t>001 Vastuvõtutingimused</t>
  </si>
  <si>
    <t>010 Seadusliku elamisloa saamine</t>
  </si>
  <si>
    <t>SiM</t>
  </si>
  <si>
    <t>004 Integratsioonimeetmed - keeleõpe</t>
  </si>
  <si>
    <t xml:space="preserve">a) liidu acquis’ ja poliitiliste prioriteetide ühetaolise kohaldamise tagamine seoses taristu, menetluste ja teenustega; </t>
  </si>
  <si>
    <t>002 Vastuvõtmise/kinnipidamise tingimused</t>
  </si>
  <si>
    <t>PPA</t>
  </si>
  <si>
    <t>010 Tegevustoetus</t>
  </si>
  <si>
    <t xml:space="preserve">Väljundnäitaja 
</t>
  </si>
  <si>
    <t xml:space="preserve">Tulemusnäitaja </t>
  </si>
  <si>
    <t>INSA</t>
  </si>
  <si>
    <t>SiM taotlusvoor</t>
  </si>
  <si>
    <t>KuM</t>
  </si>
  <si>
    <t xml:space="preserve">Sekkumine (+koodid lisa VI) 
</t>
  </si>
  <si>
    <t>SKA</t>
  </si>
  <si>
    <t>007 Tegevustoetus</t>
  </si>
  <si>
    <t>003 Integratsioonimeetmed – teavitamine ja suunamine, ühtsed kontaktpunktid</t>
  </si>
  <si>
    <t>003 Tagasisaatmismenetlus</t>
  </si>
  <si>
    <t>007 Sunniviisilise tagasisaatmise vaatlemise süsteem</t>
  </si>
  <si>
    <t>009 Ebaseadusliku rände stiimuleid käsitlevad meetmed</t>
  </si>
  <si>
    <t>006 Välja-/tagasisaatmise toimingud</t>
  </si>
  <si>
    <t>004 Vabatahtlik tagasipöördumine</t>
  </si>
  <si>
    <t>005 Taasintegreerimise abi</t>
  </si>
  <si>
    <t xml:space="preserve">8
</t>
  </si>
  <si>
    <t>15 maakonda</t>
  </si>
  <si>
    <r>
      <t xml:space="preserve">SO1. Euroopa ühise varjupaigasüsteemi (CEAS) tugevdamine ja arendamine, </t>
    </r>
    <r>
      <rPr>
        <b/>
        <i/>
        <sz val="10"/>
        <rFont val="Calibri"/>
        <family val="2"/>
        <charset val="186"/>
        <scheme val="minor"/>
      </rPr>
      <t>sh välismõõde</t>
    </r>
  </si>
  <si>
    <t xml:space="preserve">0
</t>
  </si>
  <si>
    <t>d) edendada integratsioonimeetmeid kolmandate riikide kodanike sotsiaalseks ja majanduslikuks kaasamiseks ning kaitsemeetmeid haavatavate isikute jaoks integratsioonimeetmete kontekstis, hõlbustada perekonna taasühinemist ning valmistada ette kolmandate riikide kodanike aktiivset osalemist vastuvõtvas ühiskonnas ja nende aktsepteerimist vastuvõtva ühiskonna poolt, kaasates riiklikke, eelkõige piirkondlikke või kohalikke, ametiasutusi ja kodanikuühiskonna organisatsioone, sealhulgas pagulaste ja rändajate juhitud organisatsioone, ning sotsiaalpartnereid.</t>
  </si>
  <si>
    <r>
      <t xml:space="preserve">Aidata kaasa rändevoogude tõhusale haldamisele ning ühise varjupaigapoliitika ja ühise rändepoliitika rakendamisele, tugevdamisele ja arendamisele vastavalt asjaomasele liidu </t>
    </r>
    <r>
      <rPr>
        <b/>
        <i/>
        <sz val="10"/>
        <rFont val="Calibri"/>
        <family val="2"/>
        <charset val="186"/>
        <scheme val="minor"/>
      </rPr>
      <t>acquis</t>
    </r>
    <r>
      <rPr>
        <b/>
        <sz val="10"/>
        <rFont val="Calibri"/>
        <family val="2"/>
        <charset val="186"/>
        <scheme val="minor"/>
      </rPr>
      <t>’le ning järgides täielikult liidu ja liikmesriikide rahvusvahelisi kohustusi, mis tulenevad rahvusvahelistest lepingutest, mille osalised nad on.</t>
    </r>
  </si>
  <si>
    <t>d) Tehnilise ja praktilise abi rakendamine ühele või mitmele teisele liikmesriigile, sh koostöös Euroopa Varjupaigaküsimuste Tugiametiga</t>
  </si>
  <si>
    <t>c) toetatud vabatahtliku tagasipöördumise, pereliikmete otsimise ja taasintegreerimise toetamine, võttes samal ajal arvesse lapse parimaid huve.</t>
  </si>
  <si>
    <t>d) kolmandate riikidega tehtava koostöö ning nende suutlikkuse tugevdamine seoses tagasivõtmise ja kestliku tagasipöördumisega.</t>
  </si>
  <si>
    <t xml:space="preserve">Koolitustegevuses osalejate arv
</t>
  </si>
  <si>
    <t>Koolitustegevuses osalejate arv</t>
  </si>
  <si>
    <t>Ei kohaldu.</t>
  </si>
  <si>
    <t>Teabepakettide ja kampaaniate arv, mille eesmärk on suurendada teadlikkust liitu suunduvatest seaduslikest rändekanalitest</t>
  </si>
  <si>
    <t>Teabepakettide ja kampaaniate arv, mille eesmärk on suurendada teadlikkust liitu suunduvatest seaduslikest rändekanalites</t>
  </si>
  <si>
    <r>
      <t xml:space="preserve">Toetatud osalejate arv, millest omakorda:
</t>
    </r>
    <r>
      <rPr>
        <i/>
        <sz val="10"/>
        <rFont val="Calibri"/>
        <family val="2"/>
        <charset val="186"/>
        <scheme val="minor"/>
      </rPr>
      <t>*personaalset kutsenõustamist saanud osalejate arv</t>
    </r>
  </si>
  <si>
    <t>Taasintegreerimise abi saanud tagasipöördujate arv</t>
  </si>
  <si>
    <t xml:space="preserve">Ostetud seadmete arv, sealhulgas ostetud või ajakohastatud IKT-süsteemide arv
</t>
  </si>
  <si>
    <t xml:space="preserve">Ostetud seadmete arv, sealhulgas ostetud või ajakohastatud IKT-süsteemide arv                            </t>
  </si>
  <si>
    <r>
      <t>Taasintegreerimise abi saanud tagasipöördujate arv</t>
    </r>
    <r>
      <rPr>
        <strike/>
        <sz val="10"/>
        <rFont val="Calibri"/>
        <family val="2"/>
        <charset val="186"/>
        <scheme val="minor"/>
      </rPr>
      <t xml:space="preserve">
</t>
    </r>
  </si>
  <si>
    <t xml:space="preserve">Taasintegreerimise abi saanud tagasipöördujate arv
</t>
  </si>
  <si>
    <t>Nende osalejate arv, kes peavad koolitust oma töö jaoks kasulikuks</t>
  </si>
  <si>
    <t xml:space="preserve">Nende osalejate arv, kes peavad koolitust oma töö jaoks kasulikuks
</t>
  </si>
  <si>
    <t>Nende osalejate arv, kes teatavad kolm kuud pärast koolitust, et nad kasutavad koolituse käigus omandatud oskusi ja pädevust.</t>
  </si>
  <si>
    <t>Nende osalejate arv, kes teatavad kolm kuud pärast koolitust, et nad kasutavad koolituse käigus omandatud oskusi ja pädevust</t>
  </si>
  <si>
    <t xml:space="preserve">Nende osalejate arv, kes teatasid, et tegevus aitas nende integreerumisele kaasa
</t>
  </si>
  <si>
    <t>Nende osalejate arv, kes teatasid, et tegevus aitas nende integreerumisele kaasa</t>
  </si>
  <si>
    <t>Nende keelekursustel osalejate arv, kes on parandanud oma vastuvõturiigi keele oskuse taset pärast keelekursuse lõpetamist vähemalt ühe taseme võrra vastavalt Euroopa keeleõppe raamdokumendile või samaväärsele riiklikule näitajale.</t>
  </si>
  <si>
    <t>Välja saadetud tagasipöördujate arv</t>
  </si>
  <si>
    <t>Vabatahtlikult tagasipöördunute arv</t>
  </si>
  <si>
    <t>(b) Toetada meetmeid liitu seadusliku sisenemise ja seal seadusliku elamise hõlbustamiseks</t>
  </si>
  <si>
    <r>
      <t>SO2. Seadusliku rände toetamine, kolmandate riikide kodanike (KRK) lõimumine</t>
    </r>
    <r>
      <rPr>
        <sz val="10"/>
        <rFont val="Calibri"/>
        <family val="2"/>
        <charset val="186"/>
        <scheme val="minor"/>
      </rPr>
      <t xml:space="preserve"> </t>
    </r>
  </si>
  <si>
    <r>
      <t>SO3. Ebaseadusliku rände vastu võitlemine, tõhus tagasisaatmine</t>
    </r>
    <r>
      <rPr>
        <sz val="10"/>
        <rFont val="Calibri"/>
        <family val="2"/>
        <charset val="186"/>
        <scheme val="minor"/>
      </rPr>
      <t xml:space="preserve"> </t>
    </r>
  </si>
  <si>
    <t xml:space="preserve">Tugiisikuteenus rahvusvahelise kaitse saajatele </t>
  </si>
  <si>
    <t>b) toetada integreeritud ja kooskõlastatud käsitust tagasisaatmise haldamisele liidu ja liikmesriikide tasandil ning tõhusa, väärika ja kestliku tagasisaatmise suutlikkuse arendamisele ning vähendada ebaseadusliku rände stiimuleid.</t>
  </si>
  <si>
    <t>SO 1 KOKKU</t>
  </si>
  <si>
    <r>
      <t xml:space="preserve">Vastuvõtutaristus vastavalt liidu </t>
    </r>
    <r>
      <rPr>
        <i/>
        <sz val="10"/>
        <rFont val="Calibri"/>
        <family val="2"/>
        <charset val="186"/>
        <scheme val="minor"/>
      </rPr>
      <t>acquis</t>
    </r>
    <r>
      <rPr>
        <sz val="10"/>
        <rFont val="Calibri"/>
        <family val="2"/>
        <charset val="186"/>
        <scheme val="minor"/>
      </rPr>
      <t>’le renoveeritud kohtade arv</t>
    </r>
  </si>
  <si>
    <t>SO3 KOKKU</t>
  </si>
  <si>
    <t>SO2 KOKKU</t>
  </si>
  <si>
    <t>Ei kohaldu</t>
  </si>
  <si>
    <t xml:space="preserve">Ei kohaldu
</t>
  </si>
  <si>
    <t>Tõlketeenus rahvusvahelise kaitse taotlejatele ja saajatele</t>
  </si>
  <si>
    <t>Tagasisaatmiseks vajalikud tehnilised vahendid või seadmed</t>
  </si>
  <si>
    <t>Menetlusvõimekuse ja lahkumiskohustuse täitmise tagamine</t>
  </si>
  <si>
    <t>1.1. Varjupaigasüsteemi, sh varjupaigamenetluse tugevdamine ja arendamine</t>
  </si>
  <si>
    <t xml:space="preserve">Tegevus </t>
  </si>
  <si>
    <t>Tegevuse eelarve kokku</t>
  </si>
  <si>
    <t>Riklik kaasfnantseering (eurodes)</t>
  </si>
  <si>
    <t>EL toetus (eurodes)</t>
  </si>
  <si>
    <t>Mõõtühik</t>
  </si>
  <si>
    <t>arv</t>
  </si>
  <si>
    <t xml:space="preserve">Sihttase (2029)
</t>
  </si>
  <si>
    <t>4. Tehniline abi</t>
  </si>
  <si>
    <t>Tehniline abi</t>
  </si>
  <si>
    <t>KOKKU</t>
  </si>
  <si>
    <t>Meetme tegevus</t>
  </si>
  <si>
    <t>Meetme tegevuse eelarve kokku (EL toetus + kaasfinantseering)</t>
  </si>
  <si>
    <t>Elluviija</t>
  </si>
  <si>
    <t>SMIT</t>
  </si>
  <si>
    <t>Sihttase (2029)</t>
  </si>
  <si>
    <t xml:space="preserve"> Algtase (2020)</t>
  </si>
  <si>
    <t>005  Integratsioonmeetmed – ühiskonnaõpetus ja muud koolitused</t>
  </si>
  <si>
    <t>006  Integratsioonimeetmed – sissejuhatus, osalemine, arvamusevahetused vastuvõtva ühiskonnaga</t>
  </si>
  <si>
    <t>2.2. Integratsioonimeetmete tõhustamine kolmandate riikide kodanike sotsiaalseks ja majanduslikuks kaasamiseks ning aktiivseks osalemiseks vastuvõtvas ühiskonnas</t>
  </si>
  <si>
    <t>2.3. Tugiisikuteenus rahvusvahelise kaitse saajatele</t>
  </si>
  <si>
    <t xml:space="preserve">Kultuuri- ja spordiprogramm kolmandate riikide kodanikele, sh rahvusvahelise kaitse saajatele </t>
  </si>
  <si>
    <t xml:space="preserve">2.1. Migratsiooninõustamine </t>
  </si>
  <si>
    <t>Migratsiooninõustamine</t>
  </si>
  <si>
    <t>Valdkondlik võimekuste arendamine koolitustegevuse kaudu</t>
  </si>
  <si>
    <t>Tõlketeenuse pakkumise arendamine</t>
  </si>
  <si>
    <t>Liikmesriikide vahelise solidaarsuse ja vastutuse jagamise edendamine, sh tehnilise ja praktilise abi andmine teistele liikmesriikidele</t>
  </si>
  <si>
    <t xml:space="preserve">Vahetase (2024)
</t>
  </si>
  <si>
    <t>Rakendusmeetme nimetus AMIFi määruse (EL) 2021/1147 lisa II tähenduses</t>
  </si>
  <si>
    <t>Toetatud osalejate arv</t>
  </si>
  <si>
    <t>Tagasisaatmisvaldkonna IT arenduste ülalpidamiskulud</t>
  </si>
  <si>
    <t>Erieesmärk (SO)</t>
  </si>
  <si>
    <t>Tugiteenused tagasisaadetavatele</t>
  </si>
  <si>
    <t>Hooldatud infosüsteemide arv</t>
  </si>
  <si>
    <t>Operatsioonide arv</t>
  </si>
  <si>
    <t xml:space="preserve">PPA - Politsei- ja Piirivalveamet </t>
  </si>
  <si>
    <t>SiM - Siseministeerium</t>
  </si>
  <si>
    <t>SMIT - Siseministeeriumi infotehnoloogia- ja arenduskeskus</t>
  </si>
  <si>
    <t>SKA - Sotsiaalkindlustusamet</t>
  </si>
  <si>
    <t>KUM - Kultuuriministeerium</t>
  </si>
  <si>
    <t>INSA - Integratsiooni Sihtasutus</t>
  </si>
  <si>
    <t>Lühendid:</t>
  </si>
  <si>
    <t>Rahastamiskava maht</t>
  </si>
  <si>
    <t>EL</t>
  </si>
  <si>
    <t>AMIF - Varjupaiga-, Rände- ja Integratsioonifond</t>
  </si>
  <si>
    <t>EL - Euroopa Liit</t>
  </si>
  <si>
    <t>KF</t>
  </si>
  <si>
    <t>KF - Kaasfinantseering</t>
  </si>
  <si>
    <t>SO5 Tehniline abi</t>
  </si>
  <si>
    <t>Kaasfinantseering</t>
  </si>
  <si>
    <t>Algtase (2020)</t>
  </si>
  <si>
    <t xml:space="preserve">Vastuvõtuks vajaliku infrastruktuuri ligipääsetavuse parendamine </t>
  </si>
  <si>
    <t>Nõustajate arv</t>
  </si>
  <si>
    <t>Varjupaigavaldkonna IT arenduste ülalpidamiskulud</t>
  </si>
  <si>
    <t xml:space="preserve">Varjupaigavaldkonna IT arendused </t>
  </si>
  <si>
    <t>Toetatud osalejate arv, millest omakorda
* õigusabi saanud osalejate arv</t>
  </si>
  <si>
    <t>1.2. Sotsiaalvaldkonnas kolmandate riikide kodanike, sh rahvusvahelise kaitse taotlejate ja kaitse saanute vastuvõtutingimuste tõhustamine</t>
  </si>
  <si>
    <t>3.1. Tagasisaatmiste korraldamine</t>
  </si>
  <si>
    <t xml:space="preserve">Tõlketeenus tagasisaadetavatele </t>
  </si>
  <si>
    <t xml:space="preserve">Koostöö arendamine isikute tagasisaatmise valdkonnas  </t>
  </si>
  <si>
    <t>Koostöötegevused kolmandate riikide kodanike, sh rahvusvahelise kaitse saajate, ühiskondliku aktiivsuse tõstmiseks</t>
  </si>
  <si>
    <t>Kohalike omavalitsuste võimekuse suurendamine kolmandate riikide kodanike, sh rahvusvahelise kaitse saajate, toetamiseks ja sisserände väljakutsete lahendamiseks (teabe vahendamine ja avalike teenuste pakkumise toetamine)</t>
  </si>
  <si>
    <t>Infoplatvormide ja digiteenuste arendamine</t>
  </si>
  <si>
    <t xml:space="preserve">Integratsioonimeetmete rakendamisel toetatud kohalike ja piirkondlike ametiasutuste arv
</t>
  </si>
  <si>
    <t>Tugiteenused rahvusvahelise kaitse taotlejatele</t>
  </si>
  <si>
    <t>Tugiteenused rahvusvahelise kaitse taotlejate ja saajate majutuskohtades</t>
  </si>
  <si>
    <t>RVK majutuskeskuse töö tõhustamine, sh valmisolek massiliseks sisserändeks</t>
  </si>
  <si>
    <t>Kohanemisprogramm rahvusvahelise kaitse saajatele</t>
  </si>
  <si>
    <t>Eesti keele kursused rahvusvahelise kaitse saajatele</t>
  </si>
  <si>
    <t>Teadlikkuse tõstmine lõimumisest, sh kohaliku meedia kaasamine ja võimestamine</t>
  </si>
  <si>
    <t>IOM</t>
  </si>
  <si>
    <t>Massilise sisserände toimetuleku võimekuse tõstmine</t>
  </si>
  <si>
    <t>Vabatahtliku tagasipöördumise ja taasintegreerimise programmi rakendamine</t>
  </si>
  <si>
    <t>3.3. Vabatahtliku tagasipöördumise teenus</t>
  </si>
  <si>
    <t xml:space="preserve">2.5. Kultuuri- ja spordiprogramm kolmandate riikide kodanikele, sh rahvusvahelise kaitse saajatele </t>
  </si>
  <si>
    <r>
      <t xml:space="preserve">Toetatud osalejate arv, millest omakorda
</t>
    </r>
    <r>
      <rPr>
        <i/>
        <sz val="10"/>
        <rFont val="Calibri"/>
        <family val="2"/>
        <charset val="186"/>
        <scheme val="minor"/>
      </rPr>
      <t>* nende osalejate arv, kes saavad muud liiki toetust, sealhulgas teavet ja abi kogu varjupaigamenetluse jooksul</t>
    </r>
  </si>
  <si>
    <r>
      <t>Rahvusvahelise kaitse menetlusvõimekuse tagamine</t>
    </r>
    <r>
      <rPr>
        <i/>
        <sz val="10"/>
        <rFont val="Calibri"/>
        <family val="2"/>
        <charset val="186"/>
        <scheme val="minor"/>
      </rPr>
      <t xml:space="preserve"> 
</t>
    </r>
  </si>
  <si>
    <r>
      <t xml:space="preserve">003 Liidu </t>
    </r>
    <r>
      <rPr>
        <i/>
        <sz val="10"/>
        <rFont val="Calibri"/>
        <family val="2"/>
        <charset val="186"/>
        <scheme val="minor"/>
      </rPr>
      <t>acquis'</t>
    </r>
    <r>
      <rPr>
        <sz val="10"/>
        <rFont val="Calibri"/>
        <family val="2"/>
        <charset val="186"/>
        <scheme val="minor"/>
      </rPr>
      <t xml:space="preserve"> rakendamine</t>
    </r>
  </si>
  <si>
    <r>
      <t xml:space="preserve">b) vajaduse korral liikmesriikide varjupaigasüsteemide toetamine taristu ja teenuste osutamise suutlikkuse osas, </t>
    </r>
    <r>
      <rPr>
        <i/>
        <sz val="10"/>
        <rFont val="Calibri"/>
        <family val="2"/>
        <charset val="186"/>
        <scheme val="minor"/>
      </rPr>
      <t>sh kohalikul ja piirkondlikul tasandil;</t>
    </r>
  </si>
  <si>
    <r>
      <t xml:space="preserve">Vastuvõtutaristus vastavalt liidu </t>
    </r>
    <r>
      <rPr>
        <i/>
        <sz val="10"/>
        <rFont val="Calibri"/>
        <family val="2"/>
        <charset val="186"/>
        <scheme val="minor"/>
      </rPr>
      <t>acquis</t>
    </r>
    <r>
      <rPr>
        <sz val="10"/>
        <rFont val="Calibri"/>
        <family val="2"/>
        <charset val="186"/>
        <scheme val="minor"/>
      </rPr>
      <t>’le loodud uute kohtade arv</t>
    </r>
  </si>
  <si>
    <r>
      <t>Toetatud osalejate arv, millest omakorda:
*</t>
    </r>
    <r>
      <rPr>
        <i/>
        <sz val="10"/>
        <rFont val="Calibri"/>
        <family val="2"/>
        <charset val="186"/>
        <scheme val="minor"/>
      </rPr>
      <t xml:space="preserve"> keelekursusel osalejate arv</t>
    </r>
  </si>
  <si>
    <r>
      <t xml:space="preserve">Toetatud osalejate arv, millest omakorda:
</t>
    </r>
    <r>
      <rPr>
        <i/>
        <sz val="10"/>
        <rFont val="Calibri"/>
        <family val="2"/>
        <charset val="186"/>
        <scheme val="minor"/>
      </rPr>
      <t>* ühiskonnaõpetuse kursusel osalejate arv</t>
    </r>
  </si>
  <si>
    <r>
      <rPr>
        <sz val="10"/>
        <rFont val="Calibri"/>
        <family val="2"/>
        <charset val="186"/>
        <scheme val="minor"/>
      </rPr>
      <t>Tagasisaatmisvaldkonna IT-lahenduste arendused</t>
    </r>
    <r>
      <rPr>
        <i/>
        <sz val="10"/>
        <rFont val="Calibri"/>
        <family val="2"/>
        <charset val="186"/>
        <scheme val="minor"/>
      </rPr>
      <t xml:space="preserve">
</t>
    </r>
  </si>
  <si>
    <t>IOM - Rahvusvahelise Migratsiooniorganisatsiooni Eesti esindus</t>
  </si>
  <si>
    <t>EPR</t>
  </si>
  <si>
    <t>EPR - Eesti Punane Rist</t>
  </si>
  <si>
    <t>Väljasaatmiste vaatlemine</t>
  </si>
  <si>
    <t>3.2 Väljasaatmiste vaatlemine</t>
  </si>
  <si>
    <t>Lisa 3. VARJUPAIGA-, RÄNDE- JA INTEGRATSIOONIFONDI 2021-2027 RAHASTAMISKAVA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</si>
</sst>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sz val="10"/>
      <color theme="1"/>
      <name val="Calibri"/>
      <family val="2"/>
      <charset val="186"/>
      <scheme val="minor"/>
    </font>
    <font>
      <b/>
      <sz val="10"/>
      <color theme="1"/>
      <name val="Calibri"/>
      <family val="2"/>
      <charset val="186"/>
      <scheme val="minor"/>
    </font>
    <font>
      <sz val="10"/>
      <color rgb="FFFF0000"/>
      <name val="Calibri"/>
      <family val="2"/>
      <charset val="186"/>
      <scheme val="minor"/>
    </font>
    <font>
      <sz val="10"/>
      <name val="Calibri"/>
      <family val="2"/>
      <charset val="186"/>
      <scheme val="minor"/>
    </font>
    <font>
      <b/>
      <sz val="10"/>
      <name val="Calibri"/>
      <family val="2"/>
      <charset val="186"/>
      <scheme val="minor"/>
    </font>
    <font>
      <i/>
      <sz val="10"/>
      <name val="Calibri"/>
      <family val="2"/>
      <charset val="186"/>
      <scheme val="minor"/>
    </font>
    <font>
      <strike/>
      <sz val="10"/>
      <name val="Calibri"/>
      <family val="2"/>
      <charset val="186"/>
      <scheme val="minor"/>
    </font>
    <font>
      <b/>
      <i/>
      <sz val="10"/>
      <name val="Calibri"/>
      <family val="2"/>
      <charset val="186"/>
      <scheme val="minor"/>
    </font>
    <font>
      <sz val="10"/>
      <color rgb="FF000000"/>
      <name val="Calibri"/>
      <family val="2"/>
      <charset val="186"/>
      <scheme val="minor"/>
    </font>
    <font>
      <b/>
      <sz val="16"/>
      <color theme="1"/>
      <name val="Calibri"/>
      <family val="2"/>
      <charset val="186"/>
      <scheme val="minor"/>
    </font>
    <font>
      <b/>
      <sz val="16"/>
      <name val="Calibri"/>
      <family val="2"/>
      <charset val="186"/>
      <scheme val="minor"/>
    </font>
    <font>
      <sz val="11"/>
      <name val="Calibri"/>
      <family val="2"/>
      <charset val="186"/>
      <scheme val="minor"/>
    </font>
    <font>
      <u/>
      <sz val="10"/>
      <name val="Calibri"/>
      <family val="2"/>
      <charset val="186"/>
      <scheme val="minor"/>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7">
    <xf numFmtId="0" fontId="0" fillId="0" borderId="0" xfId="0"/>
    <xf numFmtId="0" fontId="1" fillId="0" borderId="0" xfId="0" applyFont="1"/>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xf>
    <xf numFmtId="0" fontId="1" fillId="0" borderId="0" xfId="0" applyFont="1" applyAlignment="1">
      <alignment wrapText="1"/>
    </xf>
    <xf numFmtId="0" fontId="4" fillId="0" borderId="1" xfId="0" applyFont="1" applyBorder="1" applyAlignment="1">
      <alignment vertical="top" wrapText="1"/>
    </xf>
    <xf numFmtId="0" fontId="1" fillId="0" borderId="1" xfId="0" applyFont="1" applyBorder="1" applyAlignment="1">
      <alignment horizontal="left" vertical="top" wrapText="1"/>
    </xf>
    <xf numFmtId="0" fontId="4" fillId="0" borderId="1" xfId="0" applyFont="1" applyBorder="1" applyAlignment="1">
      <alignment vertical="top"/>
    </xf>
    <xf numFmtId="0" fontId="3" fillId="0" borderId="0" xfId="0" applyFont="1" applyAlignment="1">
      <alignment wrapText="1"/>
    </xf>
    <xf numFmtId="0" fontId="1" fillId="0" borderId="1" xfId="0" applyFont="1" applyBorder="1" applyAlignment="1">
      <alignment horizontal="right" vertical="top" wrapText="1"/>
    </xf>
    <xf numFmtId="0" fontId="1" fillId="3" borderId="1" xfId="0" applyFont="1" applyFill="1" applyBorder="1" applyAlignment="1">
      <alignment vertical="top"/>
    </xf>
    <xf numFmtId="0" fontId="1" fillId="3" borderId="1" xfId="0" applyFont="1" applyFill="1" applyBorder="1" applyAlignment="1">
      <alignment horizontal="right" vertical="top"/>
    </xf>
    <xf numFmtId="0" fontId="1" fillId="0" borderId="1" xfId="0" applyFont="1" applyBorder="1" applyAlignment="1">
      <alignment horizontal="right" vertical="top"/>
    </xf>
    <xf numFmtId="0" fontId="4" fillId="0" borderId="1" xfId="0" applyFont="1" applyBorder="1" applyAlignment="1">
      <alignment horizontal="right" vertical="top"/>
    </xf>
    <xf numFmtId="0" fontId="1" fillId="0" borderId="0" xfId="0" applyFont="1" applyAlignment="1">
      <alignment horizontal="right" vertical="top"/>
    </xf>
    <xf numFmtId="0" fontId="4" fillId="0" borderId="1" xfId="0" applyFont="1" applyBorder="1" applyAlignment="1">
      <alignment horizontal="right" vertical="top" wrapText="1"/>
    </xf>
    <xf numFmtId="0" fontId="4" fillId="0" borderId="1" xfId="0" applyFont="1" applyBorder="1" applyAlignment="1">
      <alignment horizontal="left" vertical="top" wrapText="1"/>
    </xf>
    <xf numFmtId="0" fontId="1" fillId="0" borderId="0" xfId="0" applyFont="1" applyAlignment="1">
      <alignment horizontal="left" vertical="top" wrapText="1"/>
    </xf>
    <xf numFmtId="0" fontId="4" fillId="3" borderId="1" xfId="0" applyFont="1" applyFill="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4" borderId="1" xfId="0" applyFont="1" applyFill="1" applyBorder="1" applyAlignment="1">
      <alignment horizontal="left" vertical="top" wrapText="1"/>
    </xf>
    <xf numFmtId="0" fontId="4" fillId="4" borderId="1" xfId="0" applyFont="1" applyFill="1" applyBorder="1" applyAlignment="1">
      <alignment vertical="top" wrapText="1"/>
    </xf>
    <xf numFmtId="0" fontId="4" fillId="4" borderId="1" xfId="0" applyFont="1" applyFill="1" applyBorder="1" applyAlignment="1">
      <alignment horizontal="right" vertical="top"/>
    </xf>
    <xf numFmtId="0" fontId="4" fillId="4" borderId="1" xfId="0" applyFont="1" applyFill="1" applyBorder="1" applyAlignment="1">
      <alignment horizontal="left" vertical="top" wrapText="1"/>
    </xf>
    <xf numFmtId="0" fontId="1" fillId="4" borderId="1" xfId="0" applyFont="1" applyFill="1" applyBorder="1" applyAlignment="1">
      <alignment horizontal="right" vertical="top" wrapText="1"/>
    </xf>
    <xf numFmtId="2" fontId="1" fillId="3" borderId="1" xfId="0" applyNumberFormat="1" applyFont="1" applyFill="1" applyBorder="1" applyAlignment="1">
      <alignment vertical="top"/>
    </xf>
    <xf numFmtId="0" fontId="2" fillId="3" borderId="1" xfId="0" applyFont="1" applyFill="1" applyBorder="1" applyAlignment="1">
      <alignment vertical="top"/>
    </xf>
    <xf numFmtId="0" fontId="4" fillId="0" borderId="0" xfId="0" applyFont="1"/>
    <xf numFmtId="2" fontId="1" fillId="0" borderId="0" xfId="0" applyNumberFormat="1" applyFont="1" applyAlignment="1">
      <alignment horizontal="right" vertical="top"/>
    </xf>
    <xf numFmtId="2" fontId="1" fillId="0" borderId="1" xfId="0" applyNumberFormat="1" applyFont="1" applyBorder="1" applyAlignment="1">
      <alignment horizontal="right" vertical="top"/>
    </xf>
    <xf numFmtId="2" fontId="4" fillId="4" borderId="1" xfId="0" applyNumberFormat="1" applyFont="1" applyFill="1" applyBorder="1" applyAlignment="1">
      <alignment horizontal="right" vertical="top"/>
    </xf>
    <xf numFmtId="2" fontId="4" fillId="0" borderId="1" xfId="0" applyNumberFormat="1" applyFont="1" applyBorder="1" applyAlignment="1">
      <alignment horizontal="right" vertical="top"/>
    </xf>
    <xf numFmtId="2" fontId="4" fillId="4" borderId="1" xfId="0" applyNumberFormat="1" applyFont="1" applyFill="1" applyBorder="1" applyAlignment="1">
      <alignment horizontal="right" vertical="top" wrapText="1"/>
    </xf>
    <xf numFmtId="2" fontId="2" fillId="3" borderId="1" xfId="0" applyNumberFormat="1" applyFont="1" applyFill="1" applyBorder="1" applyAlignment="1">
      <alignment vertical="top" wrapText="1"/>
    </xf>
    <xf numFmtId="0" fontId="1" fillId="3" borderId="1" xfId="0" applyFont="1" applyFill="1" applyBorder="1" applyAlignment="1">
      <alignment horizontal="left" vertical="top" wrapText="1"/>
    </xf>
    <xf numFmtId="0" fontId="5" fillId="3" borderId="1" xfId="0" applyFont="1" applyFill="1" applyBorder="1" applyAlignment="1">
      <alignment vertical="top" wrapText="1"/>
    </xf>
    <xf numFmtId="0" fontId="4" fillId="3" borderId="1" xfId="0" applyFont="1" applyFill="1" applyBorder="1" applyAlignment="1">
      <alignment horizontal="righ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1" xfId="0" applyFont="1" applyFill="1" applyBorder="1"/>
    <xf numFmtId="2" fontId="5" fillId="3" borderId="1" xfId="0" applyNumberFormat="1" applyFont="1" applyFill="1" applyBorder="1" applyAlignment="1">
      <alignment horizontal="right" vertical="top"/>
    </xf>
    <xf numFmtId="2" fontId="5" fillId="3" borderId="1" xfId="0" applyNumberFormat="1" applyFont="1" applyFill="1" applyBorder="1" applyAlignment="1">
      <alignment vertical="top" wrapText="1"/>
    </xf>
    <xf numFmtId="2" fontId="5" fillId="3" borderId="1" xfId="0" applyNumberFormat="1" applyFont="1" applyFill="1" applyBorder="1" applyAlignment="1">
      <alignment vertical="top"/>
    </xf>
    <xf numFmtId="0" fontId="4" fillId="3" borderId="1" xfId="0" applyFont="1" applyFill="1" applyBorder="1" applyAlignment="1">
      <alignment horizontal="right" vertical="top"/>
    </xf>
    <xf numFmtId="0" fontId="1" fillId="4" borderId="2" xfId="0" applyFont="1" applyFill="1" applyBorder="1" applyAlignment="1">
      <alignment horizontal="right" vertical="top" wrapText="1"/>
    </xf>
    <xf numFmtId="0" fontId="1" fillId="4" borderId="5" xfId="0" applyFont="1" applyFill="1" applyBorder="1" applyAlignment="1">
      <alignment horizontal="right" vertical="top" wrapText="1"/>
    </xf>
    <xf numFmtId="0" fontId="1" fillId="3" borderId="1" xfId="0"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1" xfId="0" applyFont="1" applyFill="1" applyBorder="1" applyAlignment="1">
      <alignment horizontal="right"/>
    </xf>
    <xf numFmtId="0" fontId="1" fillId="0" borderId="1" xfId="0" applyFont="1" applyBorder="1" applyAlignment="1">
      <alignment horizontal="right"/>
    </xf>
    <xf numFmtId="0" fontId="1" fillId="2" borderId="1" xfId="0" applyFont="1" applyFill="1" applyBorder="1" applyAlignment="1">
      <alignment vertical="top"/>
    </xf>
    <xf numFmtId="2" fontId="4" fillId="2" borderId="1" xfId="0" applyNumberFormat="1" applyFont="1" applyFill="1" applyBorder="1" applyAlignment="1">
      <alignment horizontal="right" vertical="top"/>
    </xf>
    <xf numFmtId="0" fontId="1" fillId="2" borderId="1" xfId="0" applyFont="1" applyFill="1" applyBorder="1" applyAlignment="1">
      <alignment horizontal="right" vertical="top"/>
    </xf>
    <xf numFmtId="0" fontId="1" fillId="2" borderId="1" xfId="0" applyFont="1" applyFill="1" applyBorder="1" applyAlignment="1">
      <alignment horizontal="left" vertical="top"/>
    </xf>
    <xf numFmtId="2" fontId="4" fillId="2" borderId="5" xfId="0" applyNumberFormat="1" applyFont="1" applyFill="1" applyBorder="1" applyAlignment="1">
      <alignment horizontal="right" vertical="top"/>
    </xf>
    <xf numFmtId="0" fontId="4" fillId="2" borderId="5" xfId="0" applyFont="1" applyFill="1" applyBorder="1" applyAlignment="1">
      <alignment vertical="top" wrapText="1"/>
    </xf>
    <xf numFmtId="0" fontId="4" fillId="2" borderId="5" xfId="0" applyFont="1" applyFill="1" applyBorder="1" applyAlignment="1">
      <alignment horizontal="right" vertical="top" wrapText="1"/>
    </xf>
    <xf numFmtId="0" fontId="4" fillId="2" borderId="5" xfId="0" applyFont="1" applyFill="1" applyBorder="1" applyAlignment="1">
      <alignment horizontal="left" vertical="top" wrapText="1"/>
    </xf>
    <xf numFmtId="0" fontId="1" fillId="2" borderId="5"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right" vertical="top" wrapText="1"/>
    </xf>
    <xf numFmtId="0" fontId="4" fillId="2" borderId="1" xfId="0" applyFont="1" applyFill="1" applyBorder="1" applyAlignment="1">
      <alignment horizontal="right" vertical="top"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0" fontId="4" fillId="0" borderId="2" xfId="0" applyFont="1" applyBorder="1" applyAlignment="1">
      <alignment horizontal="right" vertical="top" wrapText="1"/>
    </xf>
    <xf numFmtId="0" fontId="4" fillId="0" borderId="2" xfId="0" applyFont="1" applyBorder="1" applyAlignment="1">
      <alignment horizontal="right" vertical="top"/>
    </xf>
    <xf numFmtId="0" fontId="4" fillId="2" borderId="1" xfId="0" applyFont="1" applyFill="1" applyBorder="1" applyAlignment="1">
      <alignment horizontal="right" vertical="top"/>
    </xf>
    <xf numFmtId="2" fontId="4" fillId="0" borderId="1" xfId="0" applyNumberFormat="1" applyFont="1" applyBorder="1" applyAlignment="1">
      <alignment vertical="top"/>
    </xf>
    <xf numFmtId="2" fontId="4" fillId="3" borderId="1" xfId="0" applyNumberFormat="1" applyFont="1" applyFill="1" applyBorder="1"/>
    <xf numFmtId="0" fontId="2" fillId="5" borderId="1"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2" xfId="0" applyFont="1" applyFill="1" applyBorder="1" applyAlignment="1">
      <alignment vertical="top" wrapText="1"/>
    </xf>
    <xf numFmtId="0" fontId="5" fillId="5" borderId="2" xfId="0" applyFont="1" applyFill="1" applyBorder="1" applyAlignment="1">
      <alignment horizontal="left" vertical="top" wrapText="1"/>
    </xf>
    <xf numFmtId="0" fontId="9" fillId="0" borderId="0" xfId="0" applyFont="1" applyAlignment="1">
      <alignment vertical="center"/>
    </xf>
    <xf numFmtId="0" fontId="4" fillId="2" borderId="7" xfId="0" applyFont="1" applyFill="1" applyBorder="1" applyAlignment="1">
      <alignment horizontal="left" vertical="top" wrapText="1"/>
    </xf>
    <xf numFmtId="0" fontId="4" fillId="4" borderId="1" xfId="0" applyFont="1" applyFill="1" applyBorder="1" applyAlignment="1">
      <alignment vertical="top"/>
    </xf>
    <xf numFmtId="0" fontId="10" fillId="0" borderId="0" xfId="0" applyFont="1" applyAlignment="1">
      <alignment wrapText="1"/>
    </xf>
    <xf numFmtId="0" fontId="0" fillId="0" borderId="0" xfId="0" applyAlignment="1">
      <alignment wrapText="1"/>
    </xf>
    <xf numFmtId="0" fontId="4" fillId="0" borderId="2" xfId="0" applyFont="1" applyBorder="1" applyAlignment="1">
      <alignment vertical="top" wrapText="1"/>
    </xf>
    <xf numFmtId="0" fontId="4" fillId="0" borderId="5" xfId="0" applyFont="1" applyBorder="1" applyAlignment="1">
      <alignment vertical="top" wrapText="1"/>
    </xf>
    <xf numFmtId="0" fontId="4" fillId="4" borderId="5" xfId="0" applyFont="1" applyFill="1" applyBorder="1" applyAlignment="1">
      <alignment horizontal="left" vertical="top" wrapText="1"/>
    </xf>
    <xf numFmtId="0" fontId="4" fillId="0" borderId="5" xfId="0" applyFont="1" applyBorder="1" applyAlignment="1">
      <alignment horizontal="left" vertical="top" wrapText="1"/>
    </xf>
    <xf numFmtId="14" fontId="5" fillId="0" borderId="8" xfId="0" applyNumberFormat="1" applyFont="1" applyBorder="1" applyAlignment="1">
      <alignment horizontal="left" wrapText="1"/>
    </xf>
    <xf numFmtId="0" fontId="11" fillId="0" borderId="8" xfId="0" applyFont="1" applyBorder="1" applyAlignment="1">
      <alignment wrapText="1"/>
    </xf>
    <xf numFmtId="0" fontId="11" fillId="0" borderId="0" xfId="0" applyFont="1" applyAlignment="1">
      <alignment wrapText="1"/>
    </xf>
    <xf numFmtId="0" fontId="12" fillId="0" borderId="0" xfId="0" applyFont="1" applyAlignment="1">
      <alignment wrapText="1"/>
    </xf>
    <xf numFmtId="0" fontId="4" fillId="0" borderId="0" xfId="0" applyFont="1" applyAlignment="1">
      <alignment vertical="top" wrapText="1"/>
    </xf>
    <xf numFmtId="0" fontId="4" fillId="0" borderId="0" xfId="0" applyFont="1" applyAlignment="1">
      <alignment horizontal="right" vertical="top"/>
    </xf>
    <xf numFmtId="0" fontId="5" fillId="5" borderId="1" xfId="0" applyFont="1" applyFill="1" applyBorder="1" applyAlignment="1">
      <alignment vertical="top"/>
    </xf>
    <xf numFmtId="0" fontId="5" fillId="5" borderId="1" xfId="0" applyFont="1" applyFill="1" applyBorder="1" applyAlignment="1">
      <alignment horizontal="left" vertical="top"/>
    </xf>
    <xf numFmtId="0" fontId="5" fillId="5" borderId="1" xfId="0" applyFont="1" applyFill="1" applyBorder="1" applyAlignment="1">
      <alignment horizontal="left" vertical="top" wrapText="1"/>
    </xf>
    <xf numFmtId="0" fontId="5" fillId="5" borderId="1" xfId="0" applyFont="1" applyFill="1" applyBorder="1" applyAlignment="1">
      <alignment vertical="top" wrapText="1"/>
    </xf>
    <xf numFmtId="0" fontId="5" fillId="5" borderId="2" xfId="0" applyFont="1" applyFill="1" applyBorder="1" applyAlignment="1">
      <alignment vertical="top" wrapText="1"/>
    </xf>
    <xf numFmtId="0" fontId="5" fillId="5" borderId="2" xfId="0" applyFont="1" applyFill="1" applyBorder="1" applyAlignment="1">
      <alignment vertical="top"/>
    </xf>
    <xf numFmtId="0" fontId="5" fillId="5" borderId="2" xfId="0" applyFont="1" applyFill="1" applyBorder="1" applyAlignment="1">
      <alignment horizontal="left" vertical="top"/>
    </xf>
    <xf numFmtId="2" fontId="4" fillId="0" borderId="5" xfId="0" applyNumberFormat="1" applyFont="1" applyBorder="1" applyAlignment="1">
      <alignment horizontal="right" vertical="top" wrapText="1"/>
    </xf>
    <xf numFmtId="0" fontId="4" fillId="3" borderId="7" xfId="0" applyFont="1" applyFill="1" applyBorder="1" applyAlignment="1">
      <alignment vertical="top" wrapText="1"/>
    </xf>
    <xf numFmtId="2" fontId="4" fillId="3" borderId="1" xfId="0" applyNumberFormat="1" applyFont="1" applyFill="1" applyBorder="1" applyAlignment="1">
      <alignment vertical="top"/>
    </xf>
    <xf numFmtId="0" fontId="4" fillId="2" borderId="7" xfId="0" applyFont="1" applyFill="1" applyBorder="1" applyAlignment="1">
      <alignment vertical="top" wrapText="1"/>
    </xf>
    <xf numFmtId="2" fontId="4" fillId="2" borderId="7" xfId="0" applyNumberFormat="1" applyFont="1" applyFill="1" applyBorder="1" applyAlignment="1">
      <alignment vertical="top" wrapText="1"/>
    </xf>
    <xf numFmtId="0" fontId="4" fillId="2" borderId="1" xfId="0" applyFont="1" applyFill="1" applyBorder="1" applyAlignment="1">
      <alignment vertical="top"/>
    </xf>
    <xf numFmtId="2" fontId="4" fillId="2" borderId="1" xfId="0" applyNumberFormat="1" applyFont="1" applyFill="1" applyBorder="1" applyAlignment="1">
      <alignment vertical="top"/>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5" fillId="3" borderId="4" xfId="0" applyFont="1" applyFill="1" applyBorder="1" applyAlignment="1">
      <alignment horizontal="left" vertical="top" wrapText="1"/>
    </xf>
    <xf numFmtId="2" fontId="5" fillId="3" borderId="7" xfId="0" applyNumberFormat="1" applyFont="1" applyFill="1" applyBorder="1" applyAlignment="1">
      <alignment vertical="top" wrapText="1"/>
    </xf>
    <xf numFmtId="0" fontId="6" fillId="0" borderId="1" xfId="0" applyFont="1" applyBorder="1" applyAlignment="1">
      <alignment vertical="top" wrapText="1"/>
    </xf>
    <xf numFmtId="0" fontId="4" fillId="4" borderId="1" xfId="0" applyFont="1" applyFill="1" applyBorder="1" applyAlignment="1">
      <alignment wrapText="1"/>
    </xf>
    <xf numFmtId="0" fontId="4" fillId="0" borderId="1" xfId="0" applyFont="1" applyBorder="1" applyAlignment="1">
      <alignment wrapText="1"/>
    </xf>
    <xf numFmtId="1" fontId="4" fillId="0" borderId="1" xfId="0" applyNumberFormat="1" applyFont="1" applyBorder="1" applyAlignment="1">
      <alignment vertical="top"/>
    </xf>
    <xf numFmtId="2" fontId="4" fillId="0" borderId="2" xfId="0" applyNumberFormat="1" applyFont="1" applyBorder="1" applyAlignment="1">
      <alignment horizontal="right" vertical="top"/>
    </xf>
    <xf numFmtId="0" fontId="4" fillId="0" borderId="1" xfId="0" applyFont="1" applyBorder="1"/>
    <xf numFmtId="0" fontId="5" fillId="0" borderId="1" xfId="0" applyFont="1" applyBorder="1"/>
    <xf numFmtId="2" fontId="4" fillId="0" borderId="1" xfId="0" applyNumberFormat="1" applyFont="1" applyBorder="1" applyAlignment="1">
      <alignment horizontal="right"/>
    </xf>
    <xf numFmtId="0" fontId="4" fillId="0" borderId="2" xfId="0" applyFont="1" applyBorder="1"/>
    <xf numFmtId="0" fontId="5" fillId="0" borderId="0" xfId="0" applyFont="1"/>
    <xf numFmtId="2" fontId="5" fillId="0" borderId="9" xfId="0" applyNumberFormat="1" applyFont="1" applyBorder="1" applyAlignment="1">
      <alignment wrapText="1"/>
    </xf>
    <xf numFmtId="0" fontId="5" fillId="0" borderId="10" xfId="0" applyFont="1" applyBorder="1" applyAlignment="1">
      <alignment horizontal="right"/>
    </xf>
    <xf numFmtId="2" fontId="5" fillId="0" borderId="10" xfId="0" applyNumberFormat="1" applyFont="1" applyBorder="1"/>
    <xf numFmtId="0" fontId="5" fillId="0" borderId="10" xfId="0" applyFont="1" applyBorder="1"/>
    <xf numFmtId="2" fontId="5" fillId="0" borderId="11" xfId="0" applyNumberFormat="1" applyFont="1" applyBorder="1" applyAlignment="1">
      <alignment horizontal="right"/>
    </xf>
    <xf numFmtId="2" fontId="4" fillId="0" borderId="0" xfId="0" applyNumberFormat="1" applyFont="1"/>
    <xf numFmtId="2" fontId="5" fillId="0" borderId="0" xfId="0" applyNumberFormat="1" applyFont="1" applyAlignment="1">
      <alignment horizontal="right" vertical="top"/>
    </xf>
    <xf numFmtId="0" fontId="13" fillId="0" borderId="0" xfId="0" applyFont="1"/>
    <xf numFmtId="0" fontId="4" fillId="0" borderId="0" xfId="0" applyFont="1" applyAlignment="1">
      <alignment vertical="center"/>
    </xf>
    <xf numFmtId="2" fontId="4" fillId="0" borderId="2" xfId="0" applyNumberFormat="1" applyFont="1" applyBorder="1" applyAlignment="1">
      <alignment horizontal="right" vertical="top"/>
    </xf>
    <xf numFmtId="2" fontId="4" fillId="0" borderId="4" xfId="0" applyNumberFormat="1" applyFont="1" applyBorder="1" applyAlignment="1">
      <alignment horizontal="right" vertical="top"/>
    </xf>
    <xf numFmtId="2" fontId="4" fillId="0" borderId="5" xfId="0" applyNumberFormat="1" applyFont="1" applyBorder="1" applyAlignment="1">
      <alignment horizontal="right" vertical="top"/>
    </xf>
    <xf numFmtId="0" fontId="4" fillId="0" borderId="2" xfId="0" applyFont="1" applyBorder="1" applyAlignment="1">
      <alignment horizontal="right" vertical="top" wrapText="1"/>
    </xf>
    <xf numFmtId="0" fontId="4" fillId="0" borderId="4" xfId="0" applyFont="1" applyBorder="1" applyAlignment="1">
      <alignment horizontal="right" vertical="top" wrapText="1"/>
    </xf>
    <xf numFmtId="0" fontId="4" fillId="0" borderId="5" xfId="0" applyFont="1" applyBorder="1" applyAlignment="1">
      <alignment horizontal="right" vertical="top" wrapText="1"/>
    </xf>
    <xf numFmtId="0" fontId="4" fillId="0" borderId="2" xfId="0" applyFont="1" applyBorder="1" applyAlignment="1">
      <alignment horizontal="right" vertical="top"/>
    </xf>
    <xf numFmtId="0" fontId="4" fillId="0" borderId="4" xfId="0" applyFont="1" applyBorder="1" applyAlignment="1">
      <alignment horizontal="right" vertical="top"/>
    </xf>
    <xf numFmtId="0" fontId="4" fillId="0" borderId="5" xfId="0" applyFont="1" applyBorder="1" applyAlignment="1">
      <alignment horizontal="right" vertical="top"/>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2" fontId="4" fillId="2" borderId="2" xfId="0" applyNumberFormat="1" applyFont="1" applyFill="1" applyBorder="1" applyAlignment="1">
      <alignment horizontal="right" vertical="top"/>
    </xf>
    <xf numFmtId="2" fontId="4" fillId="2" borderId="5" xfId="0" applyNumberFormat="1" applyFont="1" applyFill="1" applyBorder="1" applyAlignment="1">
      <alignment horizontal="right" vertical="top"/>
    </xf>
    <xf numFmtId="2" fontId="4" fillId="0" borderId="2" xfId="0" applyNumberFormat="1" applyFont="1" applyBorder="1" applyAlignment="1">
      <alignment vertical="top" wrapText="1"/>
    </xf>
    <xf numFmtId="2" fontId="4" fillId="0" borderId="5" xfId="0" applyNumberFormat="1" applyFont="1" applyBorder="1" applyAlignment="1">
      <alignment vertical="top" wrapText="1"/>
    </xf>
    <xf numFmtId="0" fontId="4" fillId="0" borderId="2" xfId="0" applyFont="1" applyBorder="1" applyAlignment="1">
      <alignment vertical="top" wrapText="1"/>
    </xf>
    <xf numFmtId="0" fontId="4" fillId="0" borderId="5" xfId="0" applyFont="1" applyBorder="1" applyAlignment="1">
      <alignment vertical="top" wrapText="1"/>
    </xf>
    <xf numFmtId="0" fontId="4" fillId="2" borderId="2" xfId="0" applyFont="1" applyFill="1" applyBorder="1" applyAlignment="1">
      <alignment horizontal="right" vertical="top"/>
    </xf>
    <xf numFmtId="0" fontId="4" fillId="2" borderId="5" xfId="0" applyFont="1" applyFill="1" applyBorder="1" applyAlignment="1">
      <alignment horizontal="right" vertical="top"/>
    </xf>
    <xf numFmtId="0" fontId="4" fillId="2" borderId="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0" borderId="2" xfId="0" applyFont="1" applyBorder="1" applyAlignment="1">
      <alignment vertical="top"/>
    </xf>
    <xf numFmtId="0" fontId="4" fillId="0" borderId="5" xfId="0" applyFont="1" applyBorder="1" applyAlignment="1">
      <alignment vertical="top"/>
    </xf>
    <xf numFmtId="2" fontId="4" fillId="0" borderId="2" xfId="0" applyNumberFormat="1" applyFont="1" applyBorder="1" applyAlignment="1">
      <alignment vertical="top"/>
    </xf>
    <xf numFmtId="2" fontId="4" fillId="0" borderId="5" xfId="0" applyNumberFormat="1" applyFont="1" applyBorder="1" applyAlignment="1">
      <alignment vertical="top"/>
    </xf>
    <xf numFmtId="0" fontId="4" fillId="0" borderId="4" xfId="0" applyFont="1" applyBorder="1" applyAlignment="1">
      <alignment horizontal="left" vertical="top" wrapText="1"/>
    </xf>
    <xf numFmtId="0" fontId="4" fillId="4" borderId="2" xfId="0" applyFont="1" applyFill="1" applyBorder="1" applyAlignment="1">
      <alignment horizontal="left" vertical="top" wrapText="1"/>
    </xf>
    <xf numFmtId="0" fontId="4" fillId="4" borderId="5" xfId="0" applyFont="1" applyFill="1" applyBorder="1" applyAlignment="1">
      <alignment horizontal="left" vertical="top" wrapText="1"/>
    </xf>
    <xf numFmtId="0" fontId="1" fillId="2" borderId="2" xfId="0" applyFont="1" applyFill="1" applyBorder="1" applyAlignment="1">
      <alignment horizontal="right" vertical="top"/>
    </xf>
    <xf numFmtId="0" fontId="1" fillId="2" borderId="5" xfId="0" applyFont="1" applyFill="1" applyBorder="1" applyAlignment="1">
      <alignment horizontal="right" vertical="top"/>
    </xf>
    <xf numFmtId="0" fontId="1" fillId="0" borderId="2" xfId="0" applyFont="1" applyBorder="1" applyAlignment="1">
      <alignment horizontal="right" vertical="top"/>
    </xf>
    <xf numFmtId="0" fontId="1" fillId="0" borderId="5" xfId="0" applyFont="1" applyBorder="1" applyAlignment="1">
      <alignment horizontal="right" vertical="top"/>
    </xf>
    <xf numFmtId="0" fontId="1" fillId="0" borderId="2" xfId="0" applyFont="1" applyBorder="1" applyAlignment="1">
      <alignment horizontal="right" vertical="top" wrapText="1"/>
    </xf>
    <xf numFmtId="0" fontId="1" fillId="0" borderId="5" xfId="0" applyFont="1" applyBorder="1" applyAlignment="1">
      <alignment horizontal="right" vertical="top" wrapText="1"/>
    </xf>
    <xf numFmtId="0" fontId="1" fillId="4" borderId="2" xfId="0" applyFont="1" applyFill="1" applyBorder="1" applyAlignment="1">
      <alignment horizontal="right" vertical="top"/>
    </xf>
    <xf numFmtId="0" fontId="1" fillId="4" borderId="5" xfId="0" applyFont="1" applyFill="1" applyBorder="1" applyAlignment="1">
      <alignment horizontal="right" vertical="top"/>
    </xf>
    <xf numFmtId="0" fontId="4" fillId="0" borderId="2" xfId="0" applyFont="1" applyBorder="1" applyAlignment="1">
      <alignment horizontal="left" vertical="top"/>
    </xf>
    <xf numFmtId="0" fontId="4" fillId="0" borderId="5" xfId="0" applyFont="1" applyBorder="1" applyAlignment="1">
      <alignment horizontal="left" vertical="top"/>
    </xf>
    <xf numFmtId="0" fontId="1" fillId="3" borderId="2" xfId="0" applyFont="1" applyFill="1" applyBorder="1" applyAlignment="1">
      <alignment horizontal="right" vertical="top"/>
    </xf>
    <xf numFmtId="0" fontId="1" fillId="3" borderId="5" xfId="0" applyFont="1" applyFill="1" applyBorder="1" applyAlignment="1">
      <alignment horizontal="right" vertical="top"/>
    </xf>
    <xf numFmtId="0" fontId="1" fillId="2" borderId="2" xfId="0" applyFont="1" applyFill="1" applyBorder="1" applyAlignment="1">
      <alignment horizontal="right" vertical="top" wrapText="1"/>
    </xf>
    <xf numFmtId="0" fontId="1" fillId="2" borderId="5" xfId="0" applyFont="1" applyFill="1" applyBorder="1" applyAlignment="1">
      <alignment horizontal="right" vertical="top" wrapText="1"/>
    </xf>
    <xf numFmtId="2" fontId="4" fillId="4" borderId="2" xfId="0" applyNumberFormat="1" applyFont="1" applyFill="1" applyBorder="1" applyAlignment="1">
      <alignment horizontal="right" vertical="top"/>
    </xf>
    <xf numFmtId="2" fontId="4" fillId="4" borderId="5" xfId="0" applyNumberFormat="1" applyFont="1" applyFill="1" applyBorder="1" applyAlignment="1">
      <alignment horizontal="right" vertical="top"/>
    </xf>
    <xf numFmtId="0" fontId="4" fillId="4" borderId="2" xfId="0" applyFont="1" applyFill="1" applyBorder="1" applyAlignment="1">
      <alignment horizontal="right" vertical="top"/>
    </xf>
    <xf numFmtId="0" fontId="4" fillId="4" borderId="5" xfId="0" applyFont="1" applyFill="1" applyBorder="1" applyAlignment="1">
      <alignment horizontal="right" vertical="top"/>
    </xf>
    <xf numFmtId="0" fontId="10" fillId="0" borderId="0" xfId="0" applyFont="1" applyAlignment="1">
      <alignment wrapText="1"/>
    </xf>
    <xf numFmtId="0" fontId="0" fillId="0" borderId="0" xfId="0" applyAlignment="1">
      <alignment wrapText="1"/>
    </xf>
    <xf numFmtId="0" fontId="5" fillId="5" borderId="7" xfId="0" applyFont="1" applyFill="1" applyBorder="1" applyAlignment="1">
      <alignment horizontal="center" vertical="top" wrapText="1"/>
    </xf>
    <xf numFmtId="0" fontId="5" fillId="5" borderId="12" xfId="0" applyFont="1" applyFill="1" applyBorder="1" applyAlignment="1">
      <alignment horizontal="center" vertical="top" wrapText="1"/>
    </xf>
    <xf numFmtId="0" fontId="5" fillId="5" borderId="13" xfId="0" applyFont="1" applyFill="1" applyBorder="1" applyAlignment="1">
      <alignment horizontal="center"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2" fontId="4" fillId="0" borderId="2" xfId="0" applyNumberFormat="1" applyFont="1" applyBorder="1" applyAlignment="1">
      <alignment horizontal="right" vertical="top" wrapText="1"/>
    </xf>
    <xf numFmtId="2" fontId="4" fillId="0" borderId="4" xfId="0" applyNumberFormat="1" applyFont="1" applyBorder="1" applyAlignment="1">
      <alignment horizontal="right" vertical="top" wrapText="1"/>
    </xf>
    <xf numFmtId="2" fontId="4" fillId="0" borderId="5" xfId="0" applyNumberFormat="1" applyFont="1" applyBorder="1" applyAlignment="1">
      <alignment horizontal="right" vertical="top" wrapText="1"/>
    </xf>
    <xf numFmtId="16" fontId="4" fillId="0" borderId="2" xfId="0" applyNumberFormat="1" applyFont="1" applyBorder="1" applyAlignment="1">
      <alignment horizontal="left" vertical="top" wrapText="1"/>
    </xf>
    <xf numFmtId="16" fontId="4" fillId="0" borderId="4" xfId="0" applyNumberFormat="1" applyFont="1" applyBorder="1" applyAlignment="1">
      <alignment horizontal="left" vertical="top" wrapText="1"/>
    </xf>
    <xf numFmtId="16" fontId="4" fillId="0" borderId="5" xfId="0" applyNumberFormat="1" applyFont="1" applyBorder="1" applyAlignment="1">
      <alignment horizontal="left" vertical="top" wrapText="1"/>
    </xf>
    <xf numFmtId="0" fontId="5" fillId="2" borderId="3" xfId="0" applyFont="1" applyFill="1" applyBorder="1" applyAlignment="1">
      <alignment horizontal="left" vertical="top" wrapText="1"/>
    </xf>
    <xf numFmtId="0" fontId="5" fillId="2" borderId="6" xfId="0" applyFont="1" applyFill="1" applyBorder="1" applyAlignment="1">
      <alignment horizontal="left" vertical="top" wrapText="1"/>
    </xf>
    <xf numFmtId="0" fontId="4" fillId="0" borderId="4" xfId="0" applyFont="1" applyBorder="1" applyAlignment="1">
      <alignment horizontal="left" vertical="top"/>
    </xf>
    <xf numFmtId="0" fontId="4"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2" fontId="4" fillId="2" borderId="2" xfId="0" applyNumberFormat="1" applyFont="1" applyFill="1" applyBorder="1" applyAlignment="1">
      <alignment horizontal="right" vertical="top" wrapText="1"/>
    </xf>
    <xf numFmtId="2" fontId="4" fillId="2" borderId="4" xfId="0" applyNumberFormat="1" applyFont="1" applyFill="1" applyBorder="1" applyAlignment="1">
      <alignment horizontal="right" vertical="top" wrapText="1"/>
    </xf>
    <xf numFmtId="2" fontId="4" fillId="2" borderId="5" xfId="0" applyNumberFormat="1" applyFont="1" applyFill="1" applyBorder="1" applyAlignment="1">
      <alignment horizontal="righ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zoomScaleNormal="100" workbookViewId="0">
      <pane ySplit="4" topLeftCell="A6" activePane="bottomLeft" state="frozen"/>
      <selection activeCell="G1" sqref="G1"/>
      <selection pane="bottomLeft" sqref="A1:F1"/>
    </sheetView>
  </sheetViews>
  <sheetFormatPr defaultColWidth="8.5546875" defaultRowHeight="13.8" x14ac:dyDescent="0.3"/>
  <cols>
    <col min="1" max="1" width="23" style="1" customWidth="1"/>
    <col min="2" max="2" width="18.109375" style="1" customWidth="1"/>
    <col min="3" max="3" width="22.44140625" style="1" customWidth="1"/>
    <col min="4" max="4" width="11.5546875" style="1" customWidth="1"/>
    <col min="5" max="5" width="22.44140625" style="1" customWidth="1"/>
    <col min="6" max="6" width="24.6640625" style="1" customWidth="1"/>
    <col min="7" max="7" width="48" style="1" bestFit="1" customWidth="1"/>
    <col min="8" max="8" width="7.44140625" style="1" bestFit="1" customWidth="1"/>
    <col min="9" max="9" width="11.44140625" style="1" bestFit="1" customWidth="1"/>
    <col min="10" max="10" width="11.5546875" style="1" bestFit="1" customWidth="1"/>
    <col min="11" max="11" width="11.5546875" style="1" customWidth="1"/>
    <col min="12" max="12" width="6.44140625" style="1" bestFit="1" customWidth="1"/>
    <col min="13" max="13" width="11.44140625" style="15" bestFit="1" customWidth="1"/>
    <col min="14" max="14" width="10" style="2" bestFit="1" customWidth="1"/>
    <col min="15" max="15" width="37.21875" style="2" customWidth="1"/>
    <col min="16" max="16" width="14.6640625" style="2" customWidth="1"/>
    <col min="17" max="17" width="9.44140625" style="20" bestFit="1" customWidth="1"/>
    <col min="18" max="18" width="12.109375" style="15" customWidth="1"/>
    <col min="19" max="19" width="12.21875" style="15" customWidth="1"/>
    <col min="20" max="20" width="43.5546875" style="18" bestFit="1" customWidth="1"/>
    <col min="21" max="21" width="12" style="21" customWidth="1"/>
    <col min="22" max="22" width="12.33203125" style="1" customWidth="1"/>
    <col min="23" max="23" width="9.5546875" style="1" bestFit="1" customWidth="1"/>
    <col min="24" max="24" width="8.5546875" style="1" bestFit="1" customWidth="1"/>
    <col min="25" max="16384" width="8.5546875" style="1"/>
  </cols>
  <sheetData>
    <row r="1" spans="1:24" ht="21" x14ac:dyDescent="0.4">
      <c r="A1" s="175" t="s">
        <v>160</v>
      </c>
      <c r="B1" s="175"/>
      <c r="C1" s="175"/>
      <c r="D1" s="175"/>
      <c r="E1" s="175"/>
      <c r="F1" s="176"/>
      <c r="G1" s="2"/>
    </row>
    <row r="2" spans="1:24" ht="21" x14ac:dyDescent="0.5">
      <c r="A2" s="80"/>
      <c r="B2" s="80"/>
      <c r="C2" s="80"/>
      <c r="D2" s="80"/>
      <c r="E2" s="80"/>
      <c r="F2" s="81"/>
      <c r="G2" s="2"/>
    </row>
    <row r="3" spans="1:24" ht="21" x14ac:dyDescent="0.4">
      <c r="A3" s="86">
        <v>45369</v>
      </c>
      <c r="B3" s="87"/>
      <c r="C3" s="87"/>
      <c r="D3" s="88"/>
      <c r="E3" s="88"/>
      <c r="F3" s="89"/>
      <c r="G3" s="90"/>
      <c r="H3" s="29"/>
      <c r="I3" s="29"/>
      <c r="J3" s="29"/>
      <c r="K3" s="29"/>
      <c r="L3" s="29"/>
      <c r="M3" s="91"/>
      <c r="N3" s="90"/>
      <c r="O3" s="90"/>
    </row>
    <row r="4" spans="1:24" ht="41.4" customHeight="1" x14ac:dyDescent="0.3">
      <c r="A4" s="92" t="s">
        <v>0</v>
      </c>
      <c r="B4" s="93" t="s">
        <v>103</v>
      </c>
      <c r="C4" s="94" t="s">
        <v>100</v>
      </c>
      <c r="D4" s="76" t="s">
        <v>19</v>
      </c>
      <c r="E4" s="76" t="s">
        <v>83</v>
      </c>
      <c r="F4" s="76" t="s">
        <v>84</v>
      </c>
      <c r="G4" s="76" t="s">
        <v>73</v>
      </c>
      <c r="H4" s="76" t="s">
        <v>1</v>
      </c>
      <c r="I4" s="76" t="s">
        <v>76</v>
      </c>
      <c r="J4" s="177" t="s">
        <v>121</v>
      </c>
      <c r="K4" s="178"/>
      <c r="L4" s="179"/>
      <c r="M4" s="76" t="s">
        <v>74</v>
      </c>
      <c r="N4" s="95" t="s">
        <v>85</v>
      </c>
      <c r="O4" s="96" t="s">
        <v>14</v>
      </c>
      <c r="P4" s="75" t="s">
        <v>77</v>
      </c>
      <c r="Q4" s="75" t="s">
        <v>88</v>
      </c>
      <c r="R4" s="74" t="s">
        <v>99</v>
      </c>
      <c r="S4" s="73" t="s">
        <v>79</v>
      </c>
      <c r="T4" s="76" t="s">
        <v>15</v>
      </c>
      <c r="U4" s="74" t="s">
        <v>122</v>
      </c>
      <c r="V4" s="73" t="s">
        <v>87</v>
      </c>
    </row>
    <row r="5" spans="1:24" ht="55.2" x14ac:dyDescent="0.3">
      <c r="A5" s="97"/>
      <c r="B5" s="98"/>
      <c r="C5" s="76"/>
      <c r="D5" s="76"/>
      <c r="E5" s="76"/>
      <c r="F5" s="76"/>
      <c r="G5" s="76"/>
      <c r="H5" s="76"/>
      <c r="I5" s="76"/>
      <c r="J5" s="76" t="s">
        <v>2</v>
      </c>
      <c r="K5" s="76" t="s">
        <v>75</v>
      </c>
      <c r="L5" s="76" t="s">
        <v>3</v>
      </c>
      <c r="M5" s="76"/>
      <c r="N5" s="95"/>
      <c r="O5" s="96"/>
      <c r="P5" s="75"/>
      <c r="Q5" s="75"/>
      <c r="R5" s="74"/>
      <c r="S5" s="73"/>
      <c r="T5" s="76"/>
      <c r="U5" s="74"/>
      <c r="V5" s="73"/>
    </row>
    <row r="6" spans="1:24" ht="41.4" customHeight="1" x14ac:dyDescent="0.3">
      <c r="A6" s="180" t="s">
        <v>34</v>
      </c>
      <c r="B6" s="180" t="s">
        <v>31</v>
      </c>
      <c r="C6" s="138" t="s">
        <v>4</v>
      </c>
      <c r="D6" s="138" t="s">
        <v>5</v>
      </c>
      <c r="E6" s="186" t="s">
        <v>72</v>
      </c>
      <c r="F6" s="183">
        <f>M6+M7+M10+M12+M13+M14</f>
        <v>7303660.1600000001</v>
      </c>
      <c r="G6" s="6" t="s">
        <v>69</v>
      </c>
      <c r="H6" s="8">
        <v>75</v>
      </c>
      <c r="I6" s="33">
        <f>M6*0.75</f>
        <v>216000</v>
      </c>
      <c r="J6" s="8">
        <v>25</v>
      </c>
      <c r="K6" s="71">
        <f>M6*0.25</f>
        <v>72000</v>
      </c>
      <c r="L6" s="8">
        <v>0</v>
      </c>
      <c r="M6" s="33">
        <v>288000</v>
      </c>
      <c r="N6" s="6" t="s">
        <v>12</v>
      </c>
      <c r="O6" s="6" t="s">
        <v>147</v>
      </c>
      <c r="P6" s="10" t="s">
        <v>78</v>
      </c>
      <c r="Q6" s="4">
        <v>0</v>
      </c>
      <c r="R6" s="10">
        <f>2*30</f>
        <v>60</v>
      </c>
      <c r="S6" s="10">
        <f>7*30</f>
        <v>210</v>
      </c>
      <c r="T6" s="7" t="s">
        <v>67</v>
      </c>
      <c r="U6" s="10" t="s">
        <v>67</v>
      </c>
      <c r="V6" s="10" t="s">
        <v>67</v>
      </c>
    </row>
    <row r="7" spans="1:24" ht="38.1" customHeight="1" x14ac:dyDescent="0.3">
      <c r="A7" s="181"/>
      <c r="B7" s="181"/>
      <c r="C7" s="154"/>
      <c r="D7" s="154"/>
      <c r="E7" s="187"/>
      <c r="F7" s="133"/>
      <c r="G7" s="138" t="s">
        <v>148</v>
      </c>
      <c r="H7" s="135">
        <v>75</v>
      </c>
      <c r="I7" s="129">
        <f>M7*0.75</f>
        <v>2501192.0999999996</v>
      </c>
      <c r="J7" s="135">
        <v>25</v>
      </c>
      <c r="K7" s="135">
        <f>M7*0.25</f>
        <v>833730.7</v>
      </c>
      <c r="L7" s="135">
        <v>0</v>
      </c>
      <c r="M7" s="129">
        <f>3239184.8+95738</f>
        <v>3334922.8</v>
      </c>
      <c r="N7" s="138" t="s">
        <v>12</v>
      </c>
      <c r="O7" s="138" t="s">
        <v>38</v>
      </c>
      <c r="P7" s="161" t="s">
        <v>78</v>
      </c>
      <c r="Q7" s="159">
        <v>0</v>
      </c>
      <c r="R7" s="161">
        <v>120</v>
      </c>
      <c r="S7" s="159">
        <f>7*60</f>
        <v>420</v>
      </c>
      <c r="T7" s="7" t="s">
        <v>49</v>
      </c>
      <c r="U7" s="10">
        <v>0</v>
      </c>
      <c r="V7" s="10">
        <v>344</v>
      </c>
      <c r="W7" s="5"/>
      <c r="X7" s="5"/>
    </row>
    <row r="8" spans="1:24" ht="41.4" x14ac:dyDescent="0.3">
      <c r="A8" s="181"/>
      <c r="B8" s="181"/>
      <c r="C8" s="154"/>
      <c r="D8" s="154"/>
      <c r="E8" s="187"/>
      <c r="F8" s="133"/>
      <c r="G8" s="154"/>
      <c r="H8" s="136"/>
      <c r="I8" s="130"/>
      <c r="J8" s="136"/>
      <c r="K8" s="136"/>
      <c r="L8" s="136"/>
      <c r="M8" s="130"/>
      <c r="N8" s="154"/>
      <c r="O8" s="139"/>
      <c r="P8" s="162"/>
      <c r="Q8" s="160"/>
      <c r="R8" s="162"/>
      <c r="S8" s="160"/>
      <c r="T8" s="7" t="s">
        <v>51</v>
      </c>
      <c r="U8" s="10">
        <v>0</v>
      </c>
      <c r="V8" s="10">
        <f>147</f>
        <v>147</v>
      </c>
      <c r="W8" s="5"/>
      <c r="X8" s="5"/>
    </row>
    <row r="9" spans="1:24" ht="27.6" x14ac:dyDescent="0.3">
      <c r="A9" s="181"/>
      <c r="B9" s="181"/>
      <c r="C9" s="154"/>
      <c r="D9" s="154"/>
      <c r="E9" s="187"/>
      <c r="F9" s="133"/>
      <c r="G9" s="139"/>
      <c r="H9" s="137"/>
      <c r="I9" s="131"/>
      <c r="J9" s="137"/>
      <c r="K9" s="137"/>
      <c r="L9" s="137"/>
      <c r="M9" s="131"/>
      <c r="N9" s="139"/>
      <c r="O9" s="83" t="s">
        <v>127</v>
      </c>
      <c r="P9" s="10" t="s">
        <v>78</v>
      </c>
      <c r="Q9" s="4">
        <v>0</v>
      </c>
      <c r="R9" s="3">
        <v>80</v>
      </c>
      <c r="S9" s="4">
        <v>280</v>
      </c>
      <c r="T9" s="4" t="s">
        <v>67</v>
      </c>
      <c r="U9" s="13" t="s">
        <v>67</v>
      </c>
      <c r="V9" s="13" t="s">
        <v>67</v>
      </c>
      <c r="W9" s="5"/>
      <c r="X9" s="5"/>
    </row>
    <row r="10" spans="1:24" ht="41.4" x14ac:dyDescent="0.3">
      <c r="A10" s="181"/>
      <c r="B10" s="181"/>
      <c r="C10" s="154"/>
      <c r="D10" s="154"/>
      <c r="E10" s="187"/>
      <c r="F10" s="133"/>
      <c r="G10" s="138" t="s">
        <v>126</v>
      </c>
      <c r="H10" s="173">
        <v>75</v>
      </c>
      <c r="I10" s="171">
        <f>M10*0.75</f>
        <v>1778120.4000000001</v>
      </c>
      <c r="J10" s="173">
        <v>25</v>
      </c>
      <c r="K10" s="173">
        <f>M10*0.25</f>
        <v>592706.80000000005</v>
      </c>
      <c r="L10" s="173">
        <v>0</v>
      </c>
      <c r="M10" s="171">
        <v>2370827.2000000002</v>
      </c>
      <c r="N10" s="155" t="s">
        <v>86</v>
      </c>
      <c r="O10" s="155" t="s">
        <v>39</v>
      </c>
      <c r="P10" s="47" t="s">
        <v>78</v>
      </c>
      <c r="Q10" s="159">
        <v>0</v>
      </c>
      <c r="R10" s="163">
        <v>0</v>
      </c>
      <c r="S10" s="163">
        <v>250</v>
      </c>
      <c r="T10" s="22" t="s">
        <v>50</v>
      </c>
      <c r="U10" s="26" t="s">
        <v>32</v>
      </c>
      <c r="V10" s="26">
        <v>205</v>
      </c>
    </row>
    <row r="11" spans="1:24" ht="41.4" x14ac:dyDescent="0.3">
      <c r="A11" s="181"/>
      <c r="B11" s="181"/>
      <c r="C11" s="154"/>
      <c r="D11" s="139"/>
      <c r="E11" s="187"/>
      <c r="F11" s="133"/>
      <c r="G11" s="139"/>
      <c r="H11" s="174"/>
      <c r="I11" s="172"/>
      <c r="J11" s="174"/>
      <c r="K11" s="174"/>
      <c r="L11" s="174"/>
      <c r="M11" s="172"/>
      <c r="N11" s="156"/>
      <c r="O11" s="156"/>
      <c r="P11" s="48"/>
      <c r="Q11" s="160"/>
      <c r="R11" s="164"/>
      <c r="S11" s="164"/>
      <c r="T11" s="22" t="s">
        <v>52</v>
      </c>
      <c r="U11" s="26">
        <v>0</v>
      </c>
      <c r="V11" s="26">
        <v>88</v>
      </c>
    </row>
    <row r="12" spans="1:24" ht="41.4" x14ac:dyDescent="0.3">
      <c r="A12" s="181"/>
      <c r="B12" s="181"/>
      <c r="C12" s="139"/>
      <c r="D12" s="23" t="s">
        <v>21</v>
      </c>
      <c r="E12" s="187"/>
      <c r="F12" s="133"/>
      <c r="G12" s="6" t="s">
        <v>125</v>
      </c>
      <c r="H12" s="79">
        <v>75</v>
      </c>
      <c r="I12" s="32">
        <f t="shared" ref="I12:I18" si="0">M12*0.75</f>
        <v>232091.37</v>
      </c>
      <c r="J12" s="79">
        <v>25</v>
      </c>
      <c r="K12" s="79">
        <f t="shared" ref="K12:K18" si="1">M12*0.25</f>
        <v>77363.789999999994</v>
      </c>
      <c r="L12" s="79">
        <v>0</v>
      </c>
      <c r="M12" s="32">
        <v>309455.15999999997</v>
      </c>
      <c r="N12" s="79" t="s">
        <v>86</v>
      </c>
      <c r="O12" s="6" t="s">
        <v>105</v>
      </c>
      <c r="P12" s="68" t="s">
        <v>78</v>
      </c>
      <c r="Q12" s="69">
        <v>0</v>
      </c>
      <c r="R12" s="14">
        <v>1</v>
      </c>
      <c r="S12" s="14">
        <v>1</v>
      </c>
      <c r="T12" s="22" t="s">
        <v>67</v>
      </c>
      <c r="U12" s="26" t="s">
        <v>67</v>
      </c>
      <c r="V12" s="26" t="s">
        <v>67</v>
      </c>
    </row>
    <row r="13" spans="1:24" ht="96.6" x14ac:dyDescent="0.3">
      <c r="A13" s="181"/>
      <c r="B13" s="181"/>
      <c r="C13" s="6" t="s">
        <v>35</v>
      </c>
      <c r="D13" s="6" t="s">
        <v>149</v>
      </c>
      <c r="E13" s="187"/>
      <c r="F13" s="133"/>
      <c r="G13" s="6" t="s">
        <v>98</v>
      </c>
      <c r="H13" s="8">
        <v>75</v>
      </c>
      <c r="I13" s="33">
        <f t="shared" si="0"/>
        <v>150750</v>
      </c>
      <c r="J13" s="8">
        <v>25</v>
      </c>
      <c r="K13" s="33">
        <f t="shared" si="1"/>
        <v>50250</v>
      </c>
      <c r="L13" s="8">
        <v>0</v>
      </c>
      <c r="M13" s="71">
        <v>201000</v>
      </c>
      <c r="N13" s="6" t="s">
        <v>12</v>
      </c>
      <c r="O13" s="6" t="s">
        <v>106</v>
      </c>
      <c r="P13" s="16" t="s">
        <v>78</v>
      </c>
      <c r="Q13" s="8">
        <v>0</v>
      </c>
      <c r="R13" s="14">
        <v>0</v>
      </c>
      <c r="S13" s="14">
        <v>1</v>
      </c>
      <c r="T13" s="7" t="s">
        <v>67</v>
      </c>
      <c r="U13" s="10" t="s">
        <v>67</v>
      </c>
      <c r="V13" s="10" t="s">
        <v>67</v>
      </c>
    </row>
    <row r="14" spans="1:24" ht="41.4" x14ac:dyDescent="0.3">
      <c r="A14" s="181"/>
      <c r="B14" s="181"/>
      <c r="C14" s="138" t="s">
        <v>150</v>
      </c>
      <c r="D14" s="138" t="s">
        <v>6</v>
      </c>
      <c r="E14" s="187"/>
      <c r="F14" s="133"/>
      <c r="G14" s="138" t="s">
        <v>136</v>
      </c>
      <c r="H14" s="135">
        <v>75</v>
      </c>
      <c r="I14" s="135">
        <f t="shared" si="0"/>
        <v>599591.25</v>
      </c>
      <c r="J14" s="135">
        <v>25</v>
      </c>
      <c r="K14" s="129">
        <f t="shared" si="1"/>
        <v>199863.75</v>
      </c>
      <c r="L14" s="135">
        <v>0</v>
      </c>
      <c r="M14" s="129">
        <f>799455</f>
        <v>799455</v>
      </c>
      <c r="N14" s="138" t="s">
        <v>12</v>
      </c>
      <c r="O14" s="165" t="s">
        <v>39</v>
      </c>
      <c r="P14" s="159" t="s">
        <v>78</v>
      </c>
      <c r="Q14" s="159">
        <v>0</v>
      </c>
      <c r="R14" s="161" t="s">
        <v>29</v>
      </c>
      <c r="S14" s="161">
        <v>28</v>
      </c>
      <c r="T14" s="7" t="s">
        <v>50</v>
      </c>
      <c r="U14" s="10">
        <v>0</v>
      </c>
      <c r="V14" s="10">
        <v>28</v>
      </c>
    </row>
    <row r="15" spans="1:24" ht="39" customHeight="1" x14ac:dyDescent="0.3">
      <c r="A15" s="181"/>
      <c r="B15" s="181"/>
      <c r="C15" s="154"/>
      <c r="D15" s="154"/>
      <c r="E15" s="187"/>
      <c r="F15" s="133"/>
      <c r="G15" s="154"/>
      <c r="H15" s="136"/>
      <c r="I15" s="136"/>
      <c r="J15" s="136"/>
      <c r="K15" s="130"/>
      <c r="L15" s="136"/>
      <c r="M15" s="130"/>
      <c r="N15" s="154"/>
      <c r="O15" s="166"/>
      <c r="P15" s="160"/>
      <c r="Q15" s="160"/>
      <c r="R15" s="162"/>
      <c r="S15" s="162"/>
      <c r="T15" s="3" t="s">
        <v>51</v>
      </c>
      <c r="U15" s="3">
        <v>0</v>
      </c>
      <c r="V15" s="3">
        <v>23</v>
      </c>
    </row>
    <row r="16" spans="1:24" ht="55.2" x14ac:dyDescent="0.3">
      <c r="A16" s="181"/>
      <c r="B16" s="181"/>
      <c r="C16" s="154"/>
      <c r="D16" s="154"/>
      <c r="E16" s="188"/>
      <c r="F16" s="134"/>
      <c r="G16" s="139"/>
      <c r="H16" s="137"/>
      <c r="I16" s="137"/>
      <c r="J16" s="137"/>
      <c r="K16" s="131"/>
      <c r="L16" s="137"/>
      <c r="M16" s="131"/>
      <c r="N16" s="139"/>
      <c r="O16" s="6" t="s">
        <v>147</v>
      </c>
      <c r="P16" s="10" t="s">
        <v>78</v>
      </c>
      <c r="Q16" s="4">
        <v>0</v>
      </c>
      <c r="R16" s="10">
        <v>40</v>
      </c>
      <c r="S16" s="10">
        <v>140</v>
      </c>
      <c r="T16" s="3" t="s">
        <v>67</v>
      </c>
      <c r="U16" s="10" t="s">
        <v>67</v>
      </c>
      <c r="V16" s="10" t="s">
        <v>67</v>
      </c>
    </row>
    <row r="17" spans="1:24" ht="55.2" x14ac:dyDescent="0.3">
      <c r="A17" s="181"/>
      <c r="B17" s="181"/>
      <c r="C17" s="154"/>
      <c r="D17" s="154"/>
      <c r="E17" s="138" t="s">
        <v>128</v>
      </c>
      <c r="F17" s="183">
        <v>2360000</v>
      </c>
      <c r="G17" s="6" t="s">
        <v>137</v>
      </c>
      <c r="H17" s="8">
        <v>75</v>
      </c>
      <c r="I17" s="33">
        <f t="shared" si="0"/>
        <v>525000</v>
      </c>
      <c r="J17" s="8">
        <v>25</v>
      </c>
      <c r="K17" s="33">
        <f t="shared" si="1"/>
        <v>175000</v>
      </c>
      <c r="L17" s="8">
        <v>0</v>
      </c>
      <c r="M17" s="33">
        <v>700000</v>
      </c>
      <c r="N17" s="6" t="s">
        <v>20</v>
      </c>
      <c r="O17" s="6" t="s">
        <v>147</v>
      </c>
      <c r="P17" s="10" t="s">
        <v>78</v>
      </c>
      <c r="Q17" s="4">
        <v>0</v>
      </c>
      <c r="R17" s="13">
        <v>135</v>
      </c>
      <c r="S17" s="13">
        <v>945</v>
      </c>
      <c r="T17" s="7" t="s">
        <v>67</v>
      </c>
      <c r="U17" s="10" t="s">
        <v>67</v>
      </c>
      <c r="V17" s="10" t="s">
        <v>67</v>
      </c>
    </row>
    <row r="18" spans="1:24" ht="41.4" x14ac:dyDescent="0.3">
      <c r="A18" s="181"/>
      <c r="B18" s="181"/>
      <c r="C18" s="154"/>
      <c r="D18" s="154"/>
      <c r="E18" s="154"/>
      <c r="F18" s="184"/>
      <c r="G18" s="138" t="s">
        <v>96</v>
      </c>
      <c r="H18" s="135">
        <v>75</v>
      </c>
      <c r="I18" s="129">
        <f t="shared" si="0"/>
        <v>157500</v>
      </c>
      <c r="J18" s="135">
        <v>25</v>
      </c>
      <c r="K18" s="129">
        <f t="shared" si="1"/>
        <v>52500</v>
      </c>
      <c r="L18" s="135">
        <v>0</v>
      </c>
      <c r="M18" s="129">
        <v>210000</v>
      </c>
      <c r="N18" s="138" t="s">
        <v>20</v>
      </c>
      <c r="O18" s="138" t="s">
        <v>38</v>
      </c>
      <c r="P18" s="161" t="s">
        <v>78</v>
      </c>
      <c r="Q18" s="159">
        <v>0</v>
      </c>
      <c r="R18" s="159">
        <v>100</v>
      </c>
      <c r="S18" s="159">
        <v>130</v>
      </c>
      <c r="T18" s="17" t="s">
        <v>50</v>
      </c>
      <c r="U18" s="10">
        <v>0</v>
      </c>
      <c r="V18" s="10">
        <v>112</v>
      </c>
    </row>
    <row r="19" spans="1:24" ht="41.4" x14ac:dyDescent="0.3">
      <c r="A19" s="181"/>
      <c r="B19" s="181"/>
      <c r="C19" s="154"/>
      <c r="D19" s="154"/>
      <c r="E19" s="154"/>
      <c r="F19" s="184"/>
      <c r="G19" s="139"/>
      <c r="H19" s="137"/>
      <c r="I19" s="131"/>
      <c r="J19" s="137"/>
      <c r="K19" s="131"/>
      <c r="L19" s="137"/>
      <c r="M19" s="131"/>
      <c r="N19" s="139"/>
      <c r="O19" s="139"/>
      <c r="P19" s="162"/>
      <c r="Q19" s="160"/>
      <c r="R19" s="160"/>
      <c r="S19" s="160"/>
      <c r="T19" s="17" t="s">
        <v>51</v>
      </c>
      <c r="U19" s="10">
        <v>0</v>
      </c>
      <c r="V19" s="10">
        <v>92</v>
      </c>
    </row>
    <row r="20" spans="1:24" ht="55.2" x14ac:dyDescent="0.3">
      <c r="A20" s="181"/>
      <c r="B20" s="181"/>
      <c r="C20" s="154"/>
      <c r="D20" s="154"/>
      <c r="E20" s="154"/>
      <c r="F20" s="184"/>
      <c r="G20" s="6" t="s">
        <v>97</v>
      </c>
      <c r="H20" s="8">
        <v>75</v>
      </c>
      <c r="I20" s="71">
        <f>M20*0.75</f>
        <v>525000</v>
      </c>
      <c r="J20" s="8">
        <v>25</v>
      </c>
      <c r="K20" s="33">
        <f>M20*0.25</f>
        <v>175000</v>
      </c>
      <c r="L20" s="8">
        <v>0</v>
      </c>
      <c r="M20" s="33">
        <v>700000</v>
      </c>
      <c r="N20" s="6" t="s">
        <v>20</v>
      </c>
      <c r="O20" s="6" t="s">
        <v>147</v>
      </c>
      <c r="P20" s="10" t="s">
        <v>78</v>
      </c>
      <c r="Q20" s="4">
        <v>0</v>
      </c>
      <c r="R20" s="13">
        <v>140</v>
      </c>
      <c r="S20" s="13">
        <v>490</v>
      </c>
      <c r="T20" s="7" t="s">
        <v>67</v>
      </c>
      <c r="U20" s="10" t="s">
        <v>67</v>
      </c>
      <c r="V20" s="10" t="s">
        <v>67</v>
      </c>
    </row>
    <row r="21" spans="1:24" ht="27.6" x14ac:dyDescent="0.3">
      <c r="A21" s="181"/>
      <c r="B21" s="181"/>
      <c r="C21" s="154"/>
      <c r="D21" s="154"/>
      <c r="E21" s="154"/>
      <c r="F21" s="184"/>
      <c r="G21" s="138" t="s">
        <v>123</v>
      </c>
      <c r="H21" s="150">
        <v>75</v>
      </c>
      <c r="I21" s="152">
        <f>M21*0.75</f>
        <v>112500</v>
      </c>
      <c r="J21" s="150">
        <v>25</v>
      </c>
      <c r="K21" s="129">
        <f>M21*0.25</f>
        <v>37500</v>
      </c>
      <c r="L21" s="135">
        <v>0</v>
      </c>
      <c r="M21" s="129">
        <v>150000</v>
      </c>
      <c r="N21" s="138" t="s">
        <v>20</v>
      </c>
      <c r="O21" s="6" t="s">
        <v>151</v>
      </c>
      <c r="P21" s="10" t="s">
        <v>78</v>
      </c>
      <c r="Q21" s="4">
        <v>0</v>
      </c>
      <c r="R21" s="10">
        <v>20</v>
      </c>
      <c r="S21" s="10">
        <v>120</v>
      </c>
      <c r="T21" s="7" t="s">
        <v>67</v>
      </c>
      <c r="U21" s="10" t="s">
        <v>67</v>
      </c>
      <c r="V21" s="10" t="s">
        <v>67</v>
      </c>
    </row>
    <row r="22" spans="1:24" ht="31.05" customHeight="1" x14ac:dyDescent="0.3">
      <c r="A22" s="181"/>
      <c r="B22" s="181"/>
      <c r="C22" s="154"/>
      <c r="D22" s="154"/>
      <c r="E22" s="154"/>
      <c r="F22" s="184"/>
      <c r="G22" s="139"/>
      <c r="H22" s="151"/>
      <c r="I22" s="153"/>
      <c r="J22" s="151"/>
      <c r="K22" s="131"/>
      <c r="L22" s="137"/>
      <c r="M22" s="131"/>
      <c r="N22" s="139"/>
      <c r="O22" s="6" t="s">
        <v>64</v>
      </c>
      <c r="P22" s="16" t="s">
        <v>78</v>
      </c>
      <c r="Q22" s="4">
        <v>0</v>
      </c>
      <c r="R22" s="10">
        <v>23</v>
      </c>
      <c r="S22" s="10">
        <v>130</v>
      </c>
      <c r="T22" s="7" t="s">
        <v>67</v>
      </c>
      <c r="U22" s="10" t="s">
        <v>67</v>
      </c>
      <c r="V22" s="10" t="s">
        <v>67</v>
      </c>
    </row>
    <row r="23" spans="1:24" ht="14.85" customHeight="1" x14ac:dyDescent="0.3">
      <c r="A23" s="181"/>
      <c r="B23" s="181"/>
      <c r="C23" s="154"/>
      <c r="D23" s="154"/>
      <c r="E23" s="154"/>
      <c r="F23" s="184"/>
      <c r="G23" s="138" t="s">
        <v>138</v>
      </c>
      <c r="H23" s="135">
        <v>75</v>
      </c>
      <c r="I23" s="129">
        <f>M23*0.75</f>
        <v>450000</v>
      </c>
      <c r="J23" s="135">
        <v>25</v>
      </c>
      <c r="K23" s="129">
        <f>M23*0.25</f>
        <v>150000</v>
      </c>
      <c r="L23" s="135">
        <v>0</v>
      </c>
      <c r="M23" s="129">
        <v>600000</v>
      </c>
      <c r="N23" s="138" t="s">
        <v>20</v>
      </c>
      <c r="O23" s="138" t="s">
        <v>38</v>
      </c>
      <c r="P23" s="161" t="s">
        <v>78</v>
      </c>
      <c r="Q23" s="159">
        <v>0</v>
      </c>
      <c r="R23" s="135">
        <v>50</v>
      </c>
      <c r="S23" s="135">
        <v>70</v>
      </c>
      <c r="T23" s="7" t="s">
        <v>49</v>
      </c>
      <c r="U23" s="10">
        <v>0</v>
      </c>
      <c r="V23" s="13">
        <v>40</v>
      </c>
    </row>
    <row r="24" spans="1:24" ht="41.4" x14ac:dyDescent="0.3">
      <c r="A24" s="181"/>
      <c r="B24" s="181"/>
      <c r="C24" s="139"/>
      <c r="D24" s="139"/>
      <c r="E24" s="139"/>
      <c r="F24" s="185"/>
      <c r="G24" s="139"/>
      <c r="H24" s="137"/>
      <c r="I24" s="131"/>
      <c r="J24" s="137"/>
      <c r="K24" s="131"/>
      <c r="L24" s="137"/>
      <c r="M24" s="131"/>
      <c r="N24" s="139"/>
      <c r="O24" s="139"/>
      <c r="P24" s="162"/>
      <c r="Q24" s="160"/>
      <c r="R24" s="137"/>
      <c r="S24" s="137"/>
      <c r="T24" s="17" t="s">
        <v>51</v>
      </c>
      <c r="U24" s="10">
        <v>0</v>
      </c>
      <c r="V24" s="16">
        <v>25</v>
      </c>
    </row>
    <row r="25" spans="1:24" ht="23.55" customHeight="1" x14ac:dyDescent="0.3">
      <c r="A25" s="181"/>
      <c r="B25" s="40" t="s">
        <v>63</v>
      </c>
      <c r="C25" s="100"/>
      <c r="D25" s="37"/>
      <c r="E25" s="100"/>
      <c r="F25" s="100"/>
      <c r="G25" s="100"/>
      <c r="H25" s="19">
        <v>75</v>
      </c>
      <c r="I25" s="101">
        <f>M25*0.75</f>
        <v>7247745.1200000001</v>
      </c>
      <c r="J25" s="101">
        <v>25</v>
      </c>
      <c r="K25" s="101">
        <f>M25*0.25</f>
        <v>2415915.04</v>
      </c>
      <c r="L25" s="19">
        <v>0</v>
      </c>
      <c r="M25" s="45">
        <f>M6+M7+M10+M12+M14+M17+M18+M20+M21+M22+M23+M13</f>
        <v>9663660.1600000001</v>
      </c>
      <c r="N25" s="41"/>
      <c r="O25" s="44"/>
      <c r="P25" s="35"/>
      <c r="Q25" s="27"/>
      <c r="R25" s="12"/>
      <c r="S25" s="12"/>
      <c r="T25" s="36"/>
      <c r="U25" s="49"/>
      <c r="V25" s="49"/>
    </row>
    <row r="26" spans="1:24" ht="83.85" customHeight="1" x14ac:dyDescent="0.3">
      <c r="A26" s="181"/>
      <c r="B26" s="189" t="s">
        <v>59</v>
      </c>
      <c r="C26" s="102" t="s">
        <v>58</v>
      </c>
      <c r="D26" s="66" t="s">
        <v>7</v>
      </c>
      <c r="E26" s="102" t="s">
        <v>94</v>
      </c>
      <c r="F26" s="103">
        <f>M26</f>
        <v>1200000</v>
      </c>
      <c r="G26" s="102" t="s">
        <v>95</v>
      </c>
      <c r="H26" s="104">
        <v>75</v>
      </c>
      <c r="I26" s="105">
        <f>M26*0.75</f>
        <v>900000</v>
      </c>
      <c r="J26" s="104">
        <v>25</v>
      </c>
      <c r="K26" s="105">
        <f>M26*0.25</f>
        <v>300000</v>
      </c>
      <c r="L26" s="104">
        <v>0</v>
      </c>
      <c r="M26" s="54">
        <v>1200000</v>
      </c>
      <c r="N26" s="66" t="s">
        <v>12</v>
      </c>
      <c r="O26" s="58" t="s">
        <v>124</v>
      </c>
      <c r="P26" s="65" t="s">
        <v>78</v>
      </c>
      <c r="Q26" s="55">
        <v>0</v>
      </c>
      <c r="R26" s="70">
        <v>7</v>
      </c>
      <c r="S26" s="70">
        <v>7</v>
      </c>
      <c r="T26" s="56" t="s">
        <v>67</v>
      </c>
      <c r="U26" s="55" t="s">
        <v>67</v>
      </c>
      <c r="V26" s="55" t="s">
        <v>40</v>
      </c>
    </row>
    <row r="27" spans="1:24" ht="351" customHeight="1" x14ac:dyDescent="0.3">
      <c r="A27" s="181"/>
      <c r="B27" s="190"/>
      <c r="C27" s="106" t="s">
        <v>33</v>
      </c>
      <c r="D27" s="148" t="s">
        <v>22</v>
      </c>
      <c r="E27" s="148" t="s">
        <v>91</v>
      </c>
      <c r="F27" s="194">
        <f>M27+M28+M29+M31+M32+M33</f>
        <v>4950000</v>
      </c>
      <c r="G27" s="78" t="s">
        <v>134</v>
      </c>
      <c r="H27" s="104">
        <v>75</v>
      </c>
      <c r="I27" s="105">
        <f t="shared" ref="I27:I31" si="2">M27*0.75</f>
        <v>562500</v>
      </c>
      <c r="J27" s="104">
        <v>25</v>
      </c>
      <c r="K27" s="105">
        <f t="shared" ref="K27:K35" si="3">M27*0.25</f>
        <v>187500</v>
      </c>
      <c r="L27" s="104">
        <v>0</v>
      </c>
      <c r="M27" s="57">
        <v>750000</v>
      </c>
      <c r="N27" s="66" t="s">
        <v>16</v>
      </c>
      <c r="O27" s="58" t="s">
        <v>41</v>
      </c>
      <c r="P27" s="59" t="s">
        <v>78</v>
      </c>
      <c r="Q27" s="53">
        <v>0</v>
      </c>
      <c r="R27" s="55">
        <v>1</v>
      </c>
      <c r="S27" s="55">
        <v>1</v>
      </c>
      <c r="T27" s="60" t="s">
        <v>68</v>
      </c>
      <c r="U27" s="59" t="s">
        <v>68</v>
      </c>
      <c r="V27" s="59" t="s">
        <v>68</v>
      </c>
    </row>
    <row r="28" spans="1:24" ht="48" customHeight="1" x14ac:dyDescent="0.3">
      <c r="A28" s="181"/>
      <c r="B28" s="190"/>
      <c r="C28" s="107"/>
      <c r="D28" s="149"/>
      <c r="E28" s="193"/>
      <c r="F28" s="195"/>
      <c r="G28" s="78" t="s">
        <v>141</v>
      </c>
      <c r="H28" s="104">
        <v>75</v>
      </c>
      <c r="I28" s="105">
        <f t="shared" si="2"/>
        <v>450000</v>
      </c>
      <c r="J28" s="104">
        <v>25</v>
      </c>
      <c r="K28" s="105">
        <f t="shared" si="3"/>
        <v>150000</v>
      </c>
      <c r="L28" s="104">
        <v>0</v>
      </c>
      <c r="M28" s="57">
        <v>600000</v>
      </c>
      <c r="N28" s="66" t="s">
        <v>18</v>
      </c>
      <c r="O28" s="58" t="s">
        <v>42</v>
      </c>
      <c r="P28" s="61" t="s">
        <v>78</v>
      </c>
      <c r="Q28" s="53">
        <v>0</v>
      </c>
      <c r="R28" s="55">
        <v>1</v>
      </c>
      <c r="S28" s="55">
        <v>2</v>
      </c>
      <c r="T28" s="62" t="s">
        <v>67</v>
      </c>
      <c r="U28" s="61" t="s">
        <v>67</v>
      </c>
      <c r="V28" s="61" t="s">
        <v>67</v>
      </c>
    </row>
    <row r="29" spans="1:24" ht="69" x14ac:dyDescent="0.3">
      <c r="A29" s="181"/>
      <c r="B29" s="190"/>
      <c r="C29" s="107"/>
      <c r="D29" s="148" t="s">
        <v>9</v>
      </c>
      <c r="E29" s="193"/>
      <c r="F29" s="195"/>
      <c r="G29" s="192" t="s">
        <v>140</v>
      </c>
      <c r="H29" s="146">
        <v>75</v>
      </c>
      <c r="I29" s="140">
        <f>M29*0.75</f>
        <v>1275000</v>
      </c>
      <c r="J29" s="146">
        <v>25</v>
      </c>
      <c r="K29" s="140">
        <f t="shared" si="3"/>
        <v>425000</v>
      </c>
      <c r="L29" s="146">
        <v>0</v>
      </c>
      <c r="M29" s="140">
        <v>1700000</v>
      </c>
      <c r="N29" s="148" t="s">
        <v>16</v>
      </c>
      <c r="O29" s="148" t="s">
        <v>152</v>
      </c>
      <c r="P29" s="169" t="s">
        <v>78</v>
      </c>
      <c r="Q29" s="157">
        <v>0</v>
      </c>
      <c r="R29" s="157">
        <v>70</v>
      </c>
      <c r="S29" s="157">
        <v>340</v>
      </c>
      <c r="T29" s="63" t="s">
        <v>55</v>
      </c>
      <c r="U29" s="64">
        <v>0</v>
      </c>
      <c r="V29" s="65">
        <v>146</v>
      </c>
    </row>
    <row r="30" spans="1:24" ht="27.6" x14ac:dyDescent="0.3">
      <c r="A30" s="181"/>
      <c r="B30" s="190"/>
      <c r="C30" s="107"/>
      <c r="D30" s="149"/>
      <c r="E30" s="193"/>
      <c r="F30" s="195"/>
      <c r="G30" s="192"/>
      <c r="H30" s="147"/>
      <c r="I30" s="141"/>
      <c r="J30" s="147"/>
      <c r="K30" s="141"/>
      <c r="L30" s="147"/>
      <c r="M30" s="141"/>
      <c r="N30" s="149"/>
      <c r="O30" s="149"/>
      <c r="P30" s="170"/>
      <c r="Q30" s="158"/>
      <c r="R30" s="158"/>
      <c r="S30" s="158"/>
      <c r="T30" s="63" t="s">
        <v>54</v>
      </c>
      <c r="U30" s="64">
        <v>0</v>
      </c>
      <c r="V30" s="65">
        <v>286</v>
      </c>
    </row>
    <row r="31" spans="1:24" ht="82.8" x14ac:dyDescent="0.3">
      <c r="A31" s="181"/>
      <c r="B31" s="190"/>
      <c r="C31" s="107"/>
      <c r="D31" s="66" t="s">
        <v>89</v>
      </c>
      <c r="E31" s="193"/>
      <c r="F31" s="195"/>
      <c r="G31" s="67" t="s">
        <v>133</v>
      </c>
      <c r="H31" s="104">
        <v>75</v>
      </c>
      <c r="I31" s="105">
        <f t="shared" si="2"/>
        <v>225000</v>
      </c>
      <c r="J31" s="104">
        <v>25</v>
      </c>
      <c r="K31" s="105">
        <f t="shared" si="3"/>
        <v>75000</v>
      </c>
      <c r="L31" s="104">
        <v>0</v>
      </c>
      <c r="M31" s="54">
        <v>300000</v>
      </c>
      <c r="N31" s="66" t="s">
        <v>16</v>
      </c>
      <c r="O31" s="66" t="s">
        <v>135</v>
      </c>
      <c r="P31" s="65" t="s">
        <v>78</v>
      </c>
      <c r="Q31" s="53">
        <v>0</v>
      </c>
      <c r="R31" s="64" t="s">
        <v>30</v>
      </c>
      <c r="S31" s="64" t="s">
        <v>30</v>
      </c>
      <c r="T31" s="67" t="s">
        <v>67</v>
      </c>
      <c r="U31" s="65" t="s">
        <v>67</v>
      </c>
      <c r="V31" s="65" t="s">
        <v>67</v>
      </c>
    </row>
    <row r="32" spans="1:24" ht="130.80000000000001" customHeight="1" x14ac:dyDescent="0.3">
      <c r="A32" s="181"/>
      <c r="B32" s="190"/>
      <c r="C32" s="107"/>
      <c r="D32" s="106" t="s">
        <v>90</v>
      </c>
      <c r="E32" s="193"/>
      <c r="F32" s="195"/>
      <c r="G32" s="78" t="s">
        <v>132</v>
      </c>
      <c r="H32" s="104">
        <v>75</v>
      </c>
      <c r="I32" s="105">
        <f t="shared" ref="I32:I37" si="4">M32*0.75</f>
        <v>525000</v>
      </c>
      <c r="J32" s="104">
        <v>25</v>
      </c>
      <c r="K32" s="105">
        <f t="shared" si="3"/>
        <v>175000</v>
      </c>
      <c r="L32" s="104">
        <v>0</v>
      </c>
      <c r="M32" s="54">
        <v>700000</v>
      </c>
      <c r="N32" s="66" t="s">
        <v>16</v>
      </c>
      <c r="O32" s="66" t="s">
        <v>43</v>
      </c>
      <c r="P32" s="65" t="s">
        <v>78</v>
      </c>
      <c r="Q32" s="53">
        <v>0</v>
      </c>
      <c r="R32" s="64">
        <v>250</v>
      </c>
      <c r="S32" s="64">
        <v>700</v>
      </c>
      <c r="T32" s="67" t="s">
        <v>54</v>
      </c>
      <c r="U32" s="65">
        <v>0</v>
      </c>
      <c r="V32" s="64">
        <v>413</v>
      </c>
      <c r="W32" s="5"/>
      <c r="X32" s="9"/>
    </row>
    <row r="33" spans="1:24" ht="130.80000000000001" customHeight="1" x14ac:dyDescent="0.3">
      <c r="A33" s="181"/>
      <c r="B33" s="190"/>
      <c r="C33" s="107"/>
      <c r="D33" s="106" t="s">
        <v>90</v>
      </c>
      <c r="E33" s="149"/>
      <c r="F33" s="196"/>
      <c r="G33" s="78" t="s">
        <v>139</v>
      </c>
      <c r="H33" s="104">
        <v>75</v>
      </c>
      <c r="I33" s="105">
        <f t="shared" ref="I33" si="5">M33*0.75</f>
        <v>675000</v>
      </c>
      <c r="J33" s="104">
        <v>25</v>
      </c>
      <c r="K33" s="105">
        <f t="shared" ref="K33" si="6">M33*0.25</f>
        <v>225000</v>
      </c>
      <c r="L33" s="104">
        <v>0</v>
      </c>
      <c r="M33" s="57">
        <v>900000</v>
      </c>
      <c r="N33" s="66" t="s">
        <v>16</v>
      </c>
      <c r="O33" s="58" t="s">
        <v>153</v>
      </c>
      <c r="P33" s="61" t="s">
        <v>78</v>
      </c>
      <c r="Q33" s="53">
        <v>0</v>
      </c>
      <c r="R33" s="55">
        <f>24*2</f>
        <v>48</v>
      </c>
      <c r="S33" s="55">
        <f>24*7</f>
        <v>168</v>
      </c>
      <c r="T33" s="62" t="s">
        <v>53</v>
      </c>
      <c r="U33" s="65">
        <v>0</v>
      </c>
      <c r="V33" s="64">
        <v>99</v>
      </c>
      <c r="W33" s="5"/>
      <c r="X33" s="9"/>
    </row>
    <row r="34" spans="1:24" ht="59.85" customHeight="1" x14ac:dyDescent="0.3">
      <c r="A34" s="181"/>
      <c r="B34" s="190"/>
      <c r="C34" s="107"/>
      <c r="D34" s="66"/>
      <c r="E34" s="66" t="s">
        <v>92</v>
      </c>
      <c r="F34" s="103">
        <f>M34</f>
        <v>1100000</v>
      </c>
      <c r="G34" s="102" t="s">
        <v>61</v>
      </c>
      <c r="H34" s="104">
        <v>75</v>
      </c>
      <c r="I34" s="105">
        <f t="shared" si="4"/>
        <v>825000</v>
      </c>
      <c r="J34" s="104">
        <v>25</v>
      </c>
      <c r="K34" s="105">
        <f t="shared" si="3"/>
        <v>275000</v>
      </c>
      <c r="L34" s="104">
        <v>0</v>
      </c>
      <c r="M34" s="54">
        <v>1100000</v>
      </c>
      <c r="N34" s="66" t="s">
        <v>20</v>
      </c>
      <c r="O34" s="66" t="s">
        <v>43</v>
      </c>
      <c r="P34" s="65" t="s">
        <v>78</v>
      </c>
      <c r="Q34" s="53">
        <v>0</v>
      </c>
      <c r="R34" s="64">
        <v>140</v>
      </c>
      <c r="S34" s="64">
        <v>490</v>
      </c>
      <c r="T34" s="67" t="s">
        <v>54</v>
      </c>
      <c r="U34" s="65">
        <v>0</v>
      </c>
      <c r="V34" s="55">
        <v>289</v>
      </c>
    </row>
    <row r="35" spans="1:24" ht="82.8" x14ac:dyDescent="0.3">
      <c r="A35" s="181"/>
      <c r="B35" s="190"/>
      <c r="C35" s="107"/>
      <c r="D35" s="58"/>
      <c r="E35" s="66" t="s">
        <v>146</v>
      </c>
      <c r="F35" s="103">
        <f>M35</f>
        <v>800000</v>
      </c>
      <c r="G35" s="102" t="s">
        <v>93</v>
      </c>
      <c r="H35" s="104">
        <v>75</v>
      </c>
      <c r="I35" s="105">
        <f t="shared" si="4"/>
        <v>600000</v>
      </c>
      <c r="J35" s="104">
        <v>25</v>
      </c>
      <c r="K35" s="105">
        <f t="shared" si="3"/>
        <v>200000</v>
      </c>
      <c r="L35" s="104">
        <v>0</v>
      </c>
      <c r="M35" s="54">
        <v>800000</v>
      </c>
      <c r="N35" s="66" t="s">
        <v>17</v>
      </c>
      <c r="O35" s="66" t="s">
        <v>43</v>
      </c>
      <c r="P35" s="65" t="s">
        <v>78</v>
      </c>
      <c r="Q35" s="53">
        <v>0</v>
      </c>
      <c r="R35" s="65">
        <v>100</v>
      </c>
      <c r="S35" s="65">
        <v>500</v>
      </c>
      <c r="T35" s="67" t="s">
        <v>54</v>
      </c>
      <c r="U35" s="65">
        <v>0</v>
      </c>
      <c r="V35" s="55">
        <v>295</v>
      </c>
      <c r="W35" s="5"/>
    </row>
    <row r="36" spans="1:24" ht="14.4" customHeight="1" x14ac:dyDescent="0.3">
      <c r="A36" s="181"/>
      <c r="B36" s="40" t="s">
        <v>66</v>
      </c>
      <c r="C36" s="41"/>
      <c r="D36" s="108"/>
      <c r="E36" s="41"/>
      <c r="F36" s="109">
        <f>F35+F34+F27+F26</f>
        <v>8050000</v>
      </c>
      <c r="G36" s="100"/>
      <c r="H36" s="19">
        <v>75</v>
      </c>
      <c r="I36" s="101">
        <f t="shared" si="4"/>
        <v>6037500</v>
      </c>
      <c r="J36" s="19">
        <v>25</v>
      </c>
      <c r="K36" s="101">
        <f>M36*0.25</f>
        <v>2012500</v>
      </c>
      <c r="L36" s="19">
        <v>0</v>
      </c>
      <c r="M36" s="43">
        <f>SUM(M26:M35)</f>
        <v>8050000</v>
      </c>
      <c r="N36" s="41"/>
      <c r="O36" s="37"/>
      <c r="P36" s="37"/>
      <c r="Q36" s="28"/>
      <c r="R36" s="38"/>
      <c r="S36" s="38"/>
      <c r="T36" s="39"/>
      <c r="U36" s="38"/>
      <c r="V36" s="12"/>
      <c r="W36" s="5"/>
    </row>
    <row r="37" spans="1:24" ht="19.2" customHeight="1" x14ac:dyDescent="0.3">
      <c r="A37" s="181"/>
      <c r="B37" s="180" t="s">
        <v>60</v>
      </c>
      <c r="C37" s="138" t="s">
        <v>10</v>
      </c>
      <c r="D37" s="138" t="s">
        <v>11</v>
      </c>
      <c r="E37" s="186" t="s">
        <v>129</v>
      </c>
      <c r="F37" s="183">
        <f>M37+M39+M40+M41+M42+M43+M44+M45</f>
        <v>7108657.29</v>
      </c>
      <c r="G37" s="165" t="s">
        <v>104</v>
      </c>
      <c r="H37" s="144">
        <v>75</v>
      </c>
      <c r="I37" s="144">
        <f t="shared" si="4"/>
        <v>599591.25</v>
      </c>
      <c r="J37" s="144">
        <v>25</v>
      </c>
      <c r="K37" s="144">
        <f>M37*0.25</f>
        <v>199863.75</v>
      </c>
      <c r="L37" s="144">
        <v>0</v>
      </c>
      <c r="M37" s="142">
        <v>799455</v>
      </c>
      <c r="N37" s="138" t="s">
        <v>12</v>
      </c>
      <c r="O37" s="6" t="s">
        <v>38</v>
      </c>
      <c r="P37" s="10" t="s">
        <v>78</v>
      </c>
      <c r="Q37" s="11">
        <v>0</v>
      </c>
      <c r="R37" s="10">
        <v>30</v>
      </c>
      <c r="S37" s="10">
        <v>90</v>
      </c>
      <c r="T37" s="7" t="s">
        <v>67</v>
      </c>
      <c r="U37" s="10" t="s">
        <v>67</v>
      </c>
      <c r="V37" s="10" t="s">
        <v>67</v>
      </c>
    </row>
    <row r="38" spans="1:24" ht="28.2" customHeight="1" x14ac:dyDescent="0.3">
      <c r="A38" s="181"/>
      <c r="B38" s="181"/>
      <c r="C38" s="154"/>
      <c r="D38" s="154"/>
      <c r="E38" s="187"/>
      <c r="F38" s="184"/>
      <c r="G38" s="166"/>
      <c r="H38" s="145"/>
      <c r="I38" s="145"/>
      <c r="J38" s="145"/>
      <c r="K38" s="145"/>
      <c r="L38" s="145"/>
      <c r="M38" s="143"/>
      <c r="N38" s="139"/>
      <c r="O38" s="6" t="s">
        <v>44</v>
      </c>
      <c r="P38" s="10" t="s">
        <v>78</v>
      </c>
      <c r="Q38" s="11">
        <v>0</v>
      </c>
      <c r="R38" s="10">
        <v>100</v>
      </c>
      <c r="S38" s="10">
        <v>350</v>
      </c>
      <c r="T38" s="7" t="s">
        <v>67</v>
      </c>
      <c r="U38" s="10" t="s">
        <v>67</v>
      </c>
      <c r="V38" s="10" t="s">
        <v>67</v>
      </c>
    </row>
    <row r="39" spans="1:24" x14ac:dyDescent="0.3">
      <c r="A39" s="181"/>
      <c r="B39" s="181"/>
      <c r="C39" s="154"/>
      <c r="D39" s="154"/>
      <c r="E39" s="187"/>
      <c r="F39" s="184"/>
      <c r="G39" s="6" t="s">
        <v>130</v>
      </c>
      <c r="H39" s="8">
        <v>75</v>
      </c>
      <c r="I39" s="71">
        <f t="shared" ref="I39:I47" si="7">M39*0.75</f>
        <v>216000</v>
      </c>
      <c r="J39" s="71">
        <v>25</v>
      </c>
      <c r="K39" s="71">
        <f t="shared" ref="K39:K47" si="8">M39*0.25</f>
        <v>72000</v>
      </c>
      <c r="L39" s="8">
        <v>0</v>
      </c>
      <c r="M39" s="33">
        <v>288000</v>
      </c>
      <c r="N39" s="6" t="s">
        <v>12</v>
      </c>
      <c r="O39" s="6" t="s">
        <v>101</v>
      </c>
      <c r="P39" s="16" t="s">
        <v>78</v>
      </c>
      <c r="Q39" s="19">
        <v>0</v>
      </c>
      <c r="R39" s="14">
        <v>60</v>
      </c>
      <c r="S39" s="14">
        <v>210</v>
      </c>
      <c r="T39" s="7" t="s">
        <v>67</v>
      </c>
      <c r="U39" s="10" t="s">
        <v>67</v>
      </c>
      <c r="V39" s="10" t="s">
        <v>67</v>
      </c>
    </row>
    <row r="40" spans="1:24" ht="41.4" x14ac:dyDescent="0.3">
      <c r="A40" s="181"/>
      <c r="B40" s="181"/>
      <c r="C40" s="154"/>
      <c r="D40" s="154"/>
      <c r="E40" s="187"/>
      <c r="F40" s="184"/>
      <c r="G40" s="6" t="s">
        <v>70</v>
      </c>
      <c r="H40" s="8">
        <v>75</v>
      </c>
      <c r="I40" s="71">
        <f t="shared" si="7"/>
        <v>58500</v>
      </c>
      <c r="J40" s="71">
        <v>25</v>
      </c>
      <c r="K40" s="71">
        <f t="shared" si="8"/>
        <v>19500</v>
      </c>
      <c r="L40" s="8">
        <v>0</v>
      </c>
      <c r="M40" s="33">
        <v>78000</v>
      </c>
      <c r="N40" s="6" t="s">
        <v>12</v>
      </c>
      <c r="O40" s="6" t="s">
        <v>45</v>
      </c>
      <c r="P40" s="10" t="s">
        <v>78</v>
      </c>
      <c r="Q40" s="11">
        <v>0</v>
      </c>
      <c r="R40" s="14">
        <v>0</v>
      </c>
      <c r="S40" s="14">
        <v>1</v>
      </c>
      <c r="T40" s="7" t="s">
        <v>67</v>
      </c>
      <c r="U40" s="10" t="s">
        <v>67</v>
      </c>
      <c r="V40" s="10" t="s">
        <v>67</v>
      </c>
    </row>
    <row r="41" spans="1:24" ht="27.6" x14ac:dyDescent="0.3">
      <c r="A41" s="181"/>
      <c r="B41" s="181"/>
      <c r="C41" s="154"/>
      <c r="D41" s="139"/>
      <c r="E41" s="187"/>
      <c r="F41" s="184"/>
      <c r="G41" s="6" t="s">
        <v>143</v>
      </c>
      <c r="H41" s="8">
        <v>75</v>
      </c>
      <c r="I41" s="8">
        <f t="shared" si="7"/>
        <v>555988.94999999995</v>
      </c>
      <c r="J41" s="8">
        <v>25</v>
      </c>
      <c r="K41" s="8">
        <f t="shared" si="8"/>
        <v>185329.65</v>
      </c>
      <c r="L41" s="8">
        <v>0</v>
      </c>
      <c r="M41" s="33">
        <v>741318.6</v>
      </c>
      <c r="N41" s="6" t="s">
        <v>12</v>
      </c>
      <c r="O41" s="6" t="s">
        <v>38</v>
      </c>
      <c r="P41" s="10" t="s">
        <v>78</v>
      </c>
      <c r="Q41" s="11">
        <v>0</v>
      </c>
      <c r="R41" s="10">
        <v>50</v>
      </c>
      <c r="S41" s="10">
        <v>225</v>
      </c>
      <c r="T41" s="7" t="s">
        <v>67</v>
      </c>
      <c r="U41" s="10" t="s">
        <v>67</v>
      </c>
      <c r="V41" s="10" t="s">
        <v>67</v>
      </c>
    </row>
    <row r="42" spans="1:24" ht="41.4" x14ac:dyDescent="0.3">
      <c r="A42" s="181"/>
      <c r="B42" s="181"/>
      <c r="C42" s="154"/>
      <c r="D42" s="84" t="s">
        <v>23</v>
      </c>
      <c r="E42" s="187"/>
      <c r="F42" s="184"/>
      <c r="G42" s="110" t="s">
        <v>154</v>
      </c>
      <c r="H42" s="23">
        <v>75</v>
      </c>
      <c r="I42" s="8">
        <f t="shared" si="7"/>
        <v>745755.14999999991</v>
      </c>
      <c r="J42" s="23">
        <v>25</v>
      </c>
      <c r="K42" s="8">
        <f t="shared" si="8"/>
        <v>248585.05</v>
      </c>
      <c r="L42" s="23">
        <v>0</v>
      </c>
      <c r="M42" s="34">
        <v>994340.2</v>
      </c>
      <c r="N42" s="23" t="s">
        <v>12</v>
      </c>
      <c r="O42" s="23" t="s">
        <v>46</v>
      </c>
      <c r="P42" s="10" t="s">
        <v>78</v>
      </c>
      <c r="Q42" s="11">
        <v>0</v>
      </c>
      <c r="R42" s="24">
        <v>2</v>
      </c>
      <c r="S42" s="24">
        <v>2</v>
      </c>
      <c r="T42" s="25" t="s">
        <v>67</v>
      </c>
      <c r="U42" s="50" t="s">
        <v>67</v>
      </c>
      <c r="V42" s="50" t="s">
        <v>67</v>
      </c>
    </row>
    <row r="43" spans="1:24" ht="41.4" x14ac:dyDescent="0.3">
      <c r="A43" s="181"/>
      <c r="B43" s="181"/>
      <c r="C43" s="154"/>
      <c r="D43" s="111" t="s">
        <v>13</v>
      </c>
      <c r="E43" s="187"/>
      <c r="F43" s="184"/>
      <c r="G43" s="6" t="s">
        <v>102</v>
      </c>
      <c r="H43" s="79">
        <v>75</v>
      </c>
      <c r="I43" s="8">
        <f t="shared" si="7"/>
        <v>232091.37</v>
      </c>
      <c r="J43" s="79">
        <v>25</v>
      </c>
      <c r="K43" s="8">
        <f t="shared" si="8"/>
        <v>77363.789999999994</v>
      </c>
      <c r="L43" s="79">
        <v>0</v>
      </c>
      <c r="M43" s="32">
        <v>309455.15999999997</v>
      </c>
      <c r="N43" s="23" t="s">
        <v>86</v>
      </c>
      <c r="O43" s="6" t="s">
        <v>105</v>
      </c>
      <c r="P43" s="68" t="s">
        <v>78</v>
      </c>
      <c r="Q43" s="11">
        <v>0</v>
      </c>
      <c r="R43" s="14">
        <v>2</v>
      </c>
      <c r="S43" s="14">
        <v>2</v>
      </c>
      <c r="T43" s="25" t="s">
        <v>67</v>
      </c>
      <c r="U43" s="50" t="s">
        <v>67</v>
      </c>
      <c r="V43" s="50" t="s">
        <v>67</v>
      </c>
    </row>
    <row r="44" spans="1:24" ht="138" x14ac:dyDescent="0.3">
      <c r="A44" s="181"/>
      <c r="B44" s="181"/>
      <c r="C44" s="6" t="s">
        <v>62</v>
      </c>
      <c r="D44" s="6" t="s">
        <v>26</v>
      </c>
      <c r="E44" s="187"/>
      <c r="F44" s="184"/>
      <c r="G44" s="6" t="s">
        <v>71</v>
      </c>
      <c r="H44" s="8">
        <v>75</v>
      </c>
      <c r="I44" s="8">
        <f t="shared" ref="I44" si="9">M44*0.75</f>
        <v>2316516.0975000001</v>
      </c>
      <c r="J44" s="8">
        <v>25</v>
      </c>
      <c r="K44" s="71">
        <f t="shared" ref="K44" si="10">M44*0.25</f>
        <v>772172.03249999997</v>
      </c>
      <c r="L44" s="8">
        <v>0</v>
      </c>
      <c r="M44" s="33">
        <v>3088688.13</v>
      </c>
      <c r="N44" s="6" t="s">
        <v>12</v>
      </c>
      <c r="O44" s="6" t="s">
        <v>47</v>
      </c>
      <c r="P44" s="10" t="s">
        <v>78</v>
      </c>
      <c r="Q44" s="19">
        <v>0</v>
      </c>
      <c r="R44" s="16">
        <v>40</v>
      </c>
      <c r="S44" s="16">
        <v>140</v>
      </c>
      <c r="T44" s="17" t="s">
        <v>56</v>
      </c>
      <c r="U44" s="10">
        <v>0</v>
      </c>
      <c r="V44" s="16">
        <v>1190</v>
      </c>
    </row>
    <row r="45" spans="1:24" ht="81.599999999999994" customHeight="1" x14ac:dyDescent="0.3">
      <c r="A45" s="181"/>
      <c r="B45" s="181"/>
      <c r="C45" s="17" t="s">
        <v>37</v>
      </c>
      <c r="D45" s="17" t="s">
        <v>25</v>
      </c>
      <c r="E45" s="188"/>
      <c r="F45" s="185"/>
      <c r="G45" s="17" t="s">
        <v>131</v>
      </c>
      <c r="H45" s="8">
        <v>75</v>
      </c>
      <c r="I45" s="8">
        <f>M45*0.75</f>
        <v>607050.14999999991</v>
      </c>
      <c r="J45" s="8">
        <v>25</v>
      </c>
      <c r="K45" s="8">
        <f>M45*0.25</f>
        <v>202350.05</v>
      </c>
      <c r="L45" s="8">
        <v>0</v>
      </c>
      <c r="M45" s="33">
        <v>809400.2</v>
      </c>
      <c r="N45" s="6" t="s">
        <v>12</v>
      </c>
      <c r="O45" s="6" t="s">
        <v>38</v>
      </c>
      <c r="P45" s="10" t="s">
        <v>78</v>
      </c>
      <c r="Q45" s="11">
        <v>0</v>
      </c>
      <c r="R45" s="10">
        <v>20</v>
      </c>
      <c r="S45" s="10">
        <v>70</v>
      </c>
      <c r="T45" s="7" t="s">
        <v>67</v>
      </c>
      <c r="U45" s="10" t="s">
        <v>67</v>
      </c>
      <c r="V45" s="10" t="s">
        <v>67</v>
      </c>
    </row>
    <row r="46" spans="1:24" ht="74.25" customHeight="1" x14ac:dyDescent="0.3">
      <c r="A46" s="181"/>
      <c r="B46" s="181"/>
      <c r="C46" s="85" t="s">
        <v>10</v>
      </c>
      <c r="D46" s="112" t="s">
        <v>24</v>
      </c>
      <c r="E46" s="85" t="s">
        <v>159</v>
      </c>
      <c r="F46" s="99">
        <f>M46</f>
        <v>443100</v>
      </c>
      <c r="G46" s="17" t="s">
        <v>158</v>
      </c>
      <c r="H46" s="8">
        <v>75</v>
      </c>
      <c r="I46" s="71">
        <f t="shared" ref="I46" si="11">M46*0.75</f>
        <v>332325</v>
      </c>
      <c r="J46" s="113">
        <v>25</v>
      </c>
      <c r="K46" s="71">
        <f t="shared" ref="K46" si="12">M46*0.25</f>
        <v>110775</v>
      </c>
      <c r="L46" s="113">
        <v>0</v>
      </c>
      <c r="M46" s="33">
        <v>443100</v>
      </c>
      <c r="N46" s="6" t="s">
        <v>156</v>
      </c>
      <c r="O46" s="6" t="s">
        <v>38</v>
      </c>
      <c r="P46" s="10" t="s">
        <v>78</v>
      </c>
      <c r="Q46" s="19">
        <v>0</v>
      </c>
      <c r="R46" s="14">
        <v>4</v>
      </c>
      <c r="S46" s="14">
        <v>10</v>
      </c>
      <c r="T46" s="17" t="s">
        <v>67</v>
      </c>
      <c r="U46" s="16" t="s">
        <v>67</v>
      </c>
      <c r="V46" s="16" t="s">
        <v>67</v>
      </c>
    </row>
    <row r="47" spans="1:24" ht="55.2" x14ac:dyDescent="0.3">
      <c r="A47" s="181"/>
      <c r="B47" s="181"/>
      <c r="C47" s="138" t="s">
        <v>36</v>
      </c>
      <c r="D47" s="6" t="s">
        <v>27</v>
      </c>
      <c r="E47" s="138" t="s">
        <v>145</v>
      </c>
      <c r="F47" s="183">
        <f>M47</f>
        <v>1328175</v>
      </c>
      <c r="G47" s="138" t="s">
        <v>144</v>
      </c>
      <c r="H47" s="132">
        <v>75</v>
      </c>
      <c r="I47" s="132">
        <f t="shared" si="7"/>
        <v>996131.25</v>
      </c>
      <c r="J47" s="135">
        <v>25</v>
      </c>
      <c r="K47" s="132">
        <f t="shared" si="8"/>
        <v>332043.75</v>
      </c>
      <c r="L47" s="132">
        <v>0</v>
      </c>
      <c r="M47" s="129">
        <f>1328175</f>
        <v>1328175</v>
      </c>
      <c r="N47" s="82" t="s">
        <v>142</v>
      </c>
      <c r="O47" s="6" t="s">
        <v>38</v>
      </c>
      <c r="P47" s="10" t="s">
        <v>78</v>
      </c>
      <c r="Q47" s="19">
        <v>0</v>
      </c>
      <c r="R47" s="14">
        <v>20</v>
      </c>
      <c r="S47" s="14">
        <v>80</v>
      </c>
      <c r="T47" s="17" t="s">
        <v>67</v>
      </c>
      <c r="U47" s="16" t="s">
        <v>67</v>
      </c>
      <c r="V47" s="16" t="s">
        <v>67</v>
      </c>
    </row>
    <row r="48" spans="1:24" ht="13.8" customHeight="1" x14ac:dyDescent="0.3">
      <c r="A48" s="181"/>
      <c r="B48" s="181"/>
      <c r="C48" s="154"/>
      <c r="D48" s="138" t="s">
        <v>28</v>
      </c>
      <c r="E48" s="154"/>
      <c r="F48" s="184"/>
      <c r="G48" s="191"/>
      <c r="H48" s="133"/>
      <c r="I48" s="133"/>
      <c r="J48" s="136"/>
      <c r="K48" s="133"/>
      <c r="L48" s="133"/>
      <c r="M48" s="130"/>
      <c r="N48" s="138" t="s">
        <v>142</v>
      </c>
      <c r="O48" s="138" t="s">
        <v>48</v>
      </c>
      <c r="P48" s="161" t="s">
        <v>78</v>
      </c>
      <c r="Q48" s="167">
        <v>0</v>
      </c>
      <c r="R48" s="132">
        <v>50</v>
      </c>
      <c r="S48" s="132">
        <v>175</v>
      </c>
      <c r="T48" s="7" t="s">
        <v>57</v>
      </c>
      <c r="U48" s="10">
        <v>0</v>
      </c>
      <c r="V48" s="10">
        <v>560</v>
      </c>
    </row>
    <row r="49" spans="1:22" ht="27.45" customHeight="1" x14ac:dyDescent="0.3">
      <c r="A49" s="181"/>
      <c r="B49" s="181"/>
      <c r="C49" s="139"/>
      <c r="D49" s="139"/>
      <c r="E49" s="139"/>
      <c r="F49" s="185"/>
      <c r="G49" s="166"/>
      <c r="H49" s="134"/>
      <c r="I49" s="134"/>
      <c r="J49" s="137"/>
      <c r="K49" s="134"/>
      <c r="L49" s="134"/>
      <c r="M49" s="131"/>
      <c r="N49" s="139"/>
      <c r="O49" s="139"/>
      <c r="P49" s="162"/>
      <c r="Q49" s="168"/>
      <c r="R49" s="134"/>
      <c r="S49" s="134"/>
      <c r="T49" s="7" t="s">
        <v>56</v>
      </c>
      <c r="U49" s="10">
        <v>0</v>
      </c>
      <c r="V49" s="10">
        <v>1190</v>
      </c>
    </row>
    <row r="50" spans="1:22" s="29" customFormat="1" x14ac:dyDescent="0.3">
      <c r="A50" s="182"/>
      <c r="B50" s="40" t="s">
        <v>65</v>
      </c>
      <c r="C50" s="41"/>
      <c r="D50" s="42"/>
      <c r="E50" s="41"/>
      <c r="F50" s="44">
        <f>F37+F46+F47</f>
        <v>8879932.2899999991</v>
      </c>
      <c r="G50" s="42"/>
      <c r="H50" s="42">
        <v>75</v>
      </c>
      <c r="I50" s="42">
        <f>M50*0.75</f>
        <v>6659949.2174999993</v>
      </c>
      <c r="J50" s="42">
        <v>25</v>
      </c>
      <c r="K50" s="72">
        <f>M50*0.25</f>
        <v>2219983.0724999998</v>
      </c>
      <c r="L50" s="42">
        <v>0</v>
      </c>
      <c r="M50" s="43">
        <f>SUM(M37:M49)</f>
        <v>8879932.2899999991</v>
      </c>
      <c r="N50" s="41"/>
      <c r="O50" s="44"/>
      <c r="P50" s="44"/>
      <c r="Q50" s="45"/>
      <c r="R50" s="46"/>
      <c r="S50" s="46"/>
      <c r="T50" s="39"/>
      <c r="U50" s="46"/>
      <c r="V50" s="51"/>
    </row>
    <row r="51" spans="1:22" ht="14.4" thickBot="1" x14ac:dyDescent="0.35">
      <c r="A51" s="115"/>
      <c r="B51" s="116" t="s">
        <v>120</v>
      </c>
      <c r="C51" s="115"/>
      <c r="D51" s="115"/>
      <c r="E51" s="115" t="s">
        <v>80</v>
      </c>
      <c r="F51" s="117">
        <f>M51</f>
        <v>1196711.6599999999</v>
      </c>
      <c r="G51" s="118" t="s">
        <v>81</v>
      </c>
      <c r="H51" s="118">
        <v>100</v>
      </c>
      <c r="I51" s="118">
        <v>1196711.6599999999</v>
      </c>
      <c r="J51" s="118">
        <v>0</v>
      </c>
      <c r="K51" s="118">
        <v>0</v>
      </c>
      <c r="L51" s="118">
        <v>0</v>
      </c>
      <c r="M51" s="114">
        <f>I51</f>
        <v>1196711.6599999999</v>
      </c>
      <c r="N51" s="6" t="s">
        <v>8</v>
      </c>
      <c r="O51" s="31"/>
      <c r="P51" s="31"/>
      <c r="Q51" s="31"/>
      <c r="R51" s="13"/>
      <c r="S51" s="13"/>
      <c r="T51" s="7"/>
      <c r="U51" s="13"/>
      <c r="V51" s="52"/>
    </row>
    <row r="52" spans="1:22" ht="14.4" thickBot="1" x14ac:dyDescent="0.35">
      <c r="A52" s="29"/>
      <c r="B52" s="119"/>
      <c r="C52" s="29"/>
      <c r="D52" s="29"/>
      <c r="E52" s="29"/>
      <c r="F52" s="29"/>
      <c r="G52" s="120" t="s">
        <v>114</v>
      </c>
      <c r="H52" s="121" t="s">
        <v>115</v>
      </c>
      <c r="I52" s="122">
        <f>I25+I36+I50+I51</f>
        <v>21141905.997499999</v>
      </c>
      <c r="J52" s="121" t="s">
        <v>118</v>
      </c>
      <c r="K52" s="122">
        <f>K25+K36+K50+K51</f>
        <v>6648398.1124999998</v>
      </c>
      <c r="L52" s="123" t="s">
        <v>82</v>
      </c>
      <c r="M52" s="124">
        <f>I52+K52</f>
        <v>27790304.109999999</v>
      </c>
      <c r="N52" s="90"/>
      <c r="O52" s="30"/>
      <c r="P52" s="30"/>
      <c r="Q52" s="30"/>
    </row>
    <row r="53" spans="1:22" x14ac:dyDescent="0.3">
      <c r="A53" s="29"/>
      <c r="B53" s="29"/>
      <c r="C53" s="29"/>
      <c r="D53" s="29"/>
      <c r="E53" s="29"/>
      <c r="F53" s="29"/>
      <c r="G53" s="29"/>
      <c r="H53" s="29"/>
      <c r="I53" s="29"/>
      <c r="J53" s="29"/>
      <c r="K53" s="29"/>
      <c r="L53" s="29"/>
      <c r="M53" s="91"/>
      <c r="N53" s="90"/>
    </row>
    <row r="54" spans="1:22" x14ac:dyDescent="0.3">
      <c r="A54" s="29"/>
      <c r="B54" s="29"/>
      <c r="C54" s="29"/>
      <c r="D54" s="29"/>
      <c r="E54" s="29"/>
      <c r="F54" s="29"/>
      <c r="G54" s="29"/>
      <c r="H54" s="29"/>
      <c r="I54" s="29"/>
      <c r="J54" s="125"/>
      <c r="K54" s="29"/>
      <c r="L54" s="29"/>
      <c r="M54" s="126"/>
      <c r="N54" s="90"/>
    </row>
    <row r="55" spans="1:22" x14ac:dyDescent="0.3">
      <c r="A55" s="127" t="s">
        <v>113</v>
      </c>
      <c r="B55" s="29"/>
      <c r="C55" s="29"/>
      <c r="D55" s="29"/>
      <c r="E55" s="29"/>
      <c r="F55" s="29"/>
      <c r="G55" s="29"/>
      <c r="H55" s="29"/>
      <c r="I55" s="29"/>
      <c r="J55" s="29"/>
      <c r="K55" s="29"/>
      <c r="L55" s="29"/>
      <c r="M55" s="91"/>
      <c r="N55" s="90"/>
    </row>
    <row r="56" spans="1:22" x14ac:dyDescent="0.3">
      <c r="A56" s="29" t="s">
        <v>116</v>
      </c>
      <c r="B56" s="29"/>
      <c r="C56" s="29"/>
      <c r="D56" s="29"/>
      <c r="E56" s="29"/>
      <c r="F56" s="29"/>
      <c r="G56" s="29"/>
      <c r="H56" s="29"/>
      <c r="I56" s="29"/>
      <c r="J56" s="29"/>
      <c r="K56" s="29"/>
      <c r="L56" s="29"/>
      <c r="M56" s="91"/>
      <c r="N56" s="90"/>
    </row>
    <row r="57" spans="1:22" x14ac:dyDescent="0.3">
      <c r="A57" s="29" t="s">
        <v>117</v>
      </c>
      <c r="B57" s="29"/>
      <c r="C57" s="29"/>
      <c r="D57" s="29"/>
      <c r="E57" s="29"/>
      <c r="F57" s="29"/>
      <c r="G57" s="29"/>
      <c r="H57" s="29"/>
      <c r="I57" s="29"/>
      <c r="J57" s="29"/>
      <c r="K57" s="29"/>
      <c r="L57" s="29"/>
      <c r="M57" s="91"/>
      <c r="N57" s="90"/>
    </row>
    <row r="58" spans="1:22" x14ac:dyDescent="0.3">
      <c r="A58" s="29" t="s">
        <v>157</v>
      </c>
      <c r="B58" s="29"/>
      <c r="C58" s="29"/>
      <c r="D58" s="29"/>
      <c r="E58" s="29"/>
      <c r="F58" s="29"/>
      <c r="G58" s="29"/>
      <c r="H58" s="29"/>
      <c r="I58" s="29"/>
      <c r="J58" s="29"/>
      <c r="K58" s="29"/>
      <c r="L58" s="29"/>
      <c r="M58" s="91"/>
      <c r="N58" s="90"/>
    </row>
    <row r="59" spans="1:22" x14ac:dyDescent="0.3">
      <c r="A59" s="128" t="s">
        <v>107</v>
      </c>
      <c r="B59" s="29"/>
      <c r="C59" s="29"/>
      <c r="D59" s="29"/>
      <c r="E59" s="29"/>
      <c r="F59" s="29"/>
      <c r="G59" s="29"/>
      <c r="H59" s="29"/>
      <c r="I59" s="29"/>
      <c r="J59" s="29"/>
      <c r="K59" s="29"/>
      <c r="L59" s="29"/>
      <c r="M59" s="91"/>
      <c r="N59" s="90"/>
    </row>
    <row r="60" spans="1:22" x14ac:dyDescent="0.3">
      <c r="A60" s="77" t="s">
        <v>108</v>
      </c>
    </row>
    <row r="61" spans="1:22" x14ac:dyDescent="0.3">
      <c r="A61" s="77" t="s">
        <v>110</v>
      </c>
    </row>
    <row r="62" spans="1:22" x14ac:dyDescent="0.3">
      <c r="A62" s="77" t="s">
        <v>109</v>
      </c>
    </row>
    <row r="63" spans="1:22" x14ac:dyDescent="0.3">
      <c r="A63" s="1" t="s">
        <v>111</v>
      </c>
    </row>
    <row r="64" spans="1:22" x14ac:dyDescent="0.3">
      <c r="A64" s="1" t="s">
        <v>112</v>
      </c>
    </row>
    <row r="65" spans="1:1" x14ac:dyDescent="0.3">
      <c r="A65" s="1" t="s">
        <v>155</v>
      </c>
    </row>
    <row r="66" spans="1:1" x14ac:dyDescent="0.3">
      <c r="A66" s="1" t="s">
        <v>119</v>
      </c>
    </row>
  </sheetData>
  <mergeCells count="132">
    <mergeCell ref="B6:B24"/>
    <mergeCell ref="C6:C12"/>
    <mergeCell ref="C14:C24"/>
    <mergeCell ref="D37:D41"/>
    <mergeCell ref="G23:G24"/>
    <mergeCell ref="B26:B35"/>
    <mergeCell ref="B37:B49"/>
    <mergeCell ref="C37:C43"/>
    <mergeCell ref="F47:F49"/>
    <mergeCell ref="E47:E49"/>
    <mergeCell ref="D29:D30"/>
    <mergeCell ref="D14:D24"/>
    <mergeCell ref="D27:D28"/>
    <mergeCell ref="G47:G49"/>
    <mergeCell ref="E37:E45"/>
    <mergeCell ref="F37:F45"/>
    <mergeCell ref="G37:G38"/>
    <mergeCell ref="G29:G30"/>
    <mergeCell ref="G21:G22"/>
    <mergeCell ref="G14:G16"/>
    <mergeCell ref="E27:E33"/>
    <mergeCell ref="F27:F33"/>
    <mergeCell ref="A1:F1"/>
    <mergeCell ref="J4:L4"/>
    <mergeCell ref="A6:A50"/>
    <mergeCell ref="O48:O49"/>
    <mergeCell ref="F6:F16"/>
    <mergeCell ref="I18:I19"/>
    <mergeCell ref="K18:K19"/>
    <mergeCell ref="F17:F24"/>
    <mergeCell ref="I23:I24"/>
    <mergeCell ref="K23:K24"/>
    <mergeCell ref="E17:E24"/>
    <mergeCell ref="E6:E16"/>
    <mergeCell ref="I7:I9"/>
    <mergeCell ref="G18:G19"/>
    <mergeCell ref="H18:H19"/>
    <mergeCell ref="J18:J19"/>
    <mergeCell ref="C47:C49"/>
    <mergeCell ref="D48:D49"/>
    <mergeCell ref="N48:N49"/>
    <mergeCell ref="D6:D11"/>
    <mergeCell ref="G7:G9"/>
    <mergeCell ref="H7:H9"/>
    <mergeCell ref="J7:J9"/>
    <mergeCell ref="L7:L9"/>
    <mergeCell ref="M10:M11"/>
    <mergeCell ref="M7:M9"/>
    <mergeCell ref="G10:G11"/>
    <mergeCell ref="H10:H11"/>
    <mergeCell ref="J10:J11"/>
    <mergeCell ref="L10:L11"/>
    <mergeCell ref="K7:K9"/>
    <mergeCell ref="I10:I11"/>
    <mergeCell ref="K10:K11"/>
    <mergeCell ref="Q14:Q15"/>
    <mergeCell ref="P18:P19"/>
    <mergeCell ref="Q48:Q49"/>
    <mergeCell ref="O29:O30"/>
    <mergeCell ref="Q29:Q30"/>
    <mergeCell ref="S23:S24"/>
    <mergeCell ref="R23:R24"/>
    <mergeCell ref="S29:S30"/>
    <mergeCell ref="S48:S49"/>
    <mergeCell ref="R48:R49"/>
    <mergeCell ref="P48:P49"/>
    <mergeCell ref="P29:P30"/>
    <mergeCell ref="P23:P24"/>
    <mergeCell ref="Q23:Q24"/>
    <mergeCell ref="O23:O24"/>
    <mergeCell ref="N14:N16"/>
    <mergeCell ref="N18:N19"/>
    <mergeCell ref="N7:N9"/>
    <mergeCell ref="N10:N11"/>
    <mergeCell ref="N21:N22"/>
    <mergeCell ref="N23:N24"/>
    <mergeCell ref="R29:R30"/>
    <mergeCell ref="S7:S8"/>
    <mergeCell ref="R7:R8"/>
    <mergeCell ref="S18:S19"/>
    <mergeCell ref="R18:R19"/>
    <mergeCell ref="Q18:Q19"/>
    <mergeCell ref="O18:O19"/>
    <mergeCell ref="R14:R15"/>
    <mergeCell ref="S14:S15"/>
    <mergeCell ref="O7:O8"/>
    <mergeCell ref="P7:P8"/>
    <mergeCell ref="Q7:Q8"/>
    <mergeCell ref="O10:O11"/>
    <mergeCell ref="Q10:Q11"/>
    <mergeCell ref="R10:R11"/>
    <mergeCell ref="S10:S11"/>
    <mergeCell ref="O14:O15"/>
    <mergeCell ref="P14:P15"/>
    <mergeCell ref="H14:H16"/>
    <mergeCell ref="I14:I16"/>
    <mergeCell ref="J14:J16"/>
    <mergeCell ref="K14:K16"/>
    <mergeCell ref="L14:L16"/>
    <mergeCell ref="M14:M16"/>
    <mergeCell ref="L18:L19"/>
    <mergeCell ref="M21:M22"/>
    <mergeCell ref="H21:H22"/>
    <mergeCell ref="J21:J22"/>
    <mergeCell ref="I21:I22"/>
    <mergeCell ref="K21:K22"/>
    <mergeCell ref="L21:L22"/>
    <mergeCell ref="M18:M19"/>
    <mergeCell ref="M47:M49"/>
    <mergeCell ref="L47:L49"/>
    <mergeCell ref="K47:K49"/>
    <mergeCell ref="J47:J49"/>
    <mergeCell ref="I47:I49"/>
    <mergeCell ref="H47:H49"/>
    <mergeCell ref="N37:N38"/>
    <mergeCell ref="M23:M24"/>
    <mergeCell ref="M29:M30"/>
    <mergeCell ref="M37:M38"/>
    <mergeCell ref="H37:H38"/>
    <mergeCell ref="I37:I38"/>
    <mergeCell ref="J37:J38"/>
    <mergeCell ref="K37:K38"/>
    <mergeCell ref="L37:L38"/>
    <mergeCell ref="H23:H24"/>
    <mergeCell ref="L23:L24"/>
    <mergeCell ref="J23:J24"/>
    <mergeCell ref="H29:H30"/>
    <mergeCell ref="J29:J30"/>
    <mergeCell ref="L29:L30"/>
    <mergeCell ref="N29:N30"/>
    <mergeCell ref="I29:I30"/>
    <mergeCell ref="K29:K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AMIF rahastamiskava_mõõdikud</vt:lpstr>
      <vt:lpstr>A</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Lillemägi</dc:creator>
  <cp:lastModifiedBy>Merje Joll</cp:lastModifiedBy>
  <cp:lastPrinted>2022-07-12T06:28:16Z</cp:lastPrinted>
  <dcterms:created xsi:type="dcterms:W3CDTF">2021-04-06T06:10:32Z</dcterms:created>
  <dcterms:modified xsi:type="dcterms:W3CDTF">2024-03-21T11:33:04Z</dcterms:modified>
</cp:coreProperties>
</file>